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ettings" sheetId="2" r:id="rId2"/>
    <sheet name="SKUs" sheetId="3" r:id="rId3"/>
    <sheet name="Materials" sheetId="4" r:id="rId4"/>
    <sheet name="BOM" sheetId="5" r:id="rId5"/>
    <sheet name="Purchases" sheetId="6" r:id="rId6"/>
    <sheet name="Production" sheetId="7" r:id="rId7"/>
    <sheet name="Sales" sheetId="8" r:id="rId8"/>
    <sheet name="FIFO COGS" sheetId="9" r:id="rId9"/>
    <sheet name="Margins" sheetId="10" r:id="rId10"/>
    <sheet name="Cycle Counts" sheetId="11" r:id="rId11"/>
    <sheet name="Reorder" sheetId="12" r:id="rId12"/>
  </sheets>
  <definedNames>
    <definedName name="_xlnm._FilterDatabase" localSheetId="4" hidden="1">BOM!$B$4:$J$205</definedName>
    <definedName name="_xlnm._FilterDatabase" localSheetId="10" hidden="1">'Cycle Counts'!$B$4:$K$205</definedName>
    <definedName name="_xlnm._FilterDatabase" localSheetId="8" hidden="1">'FIFO COGS'!$B$4:$I$205</definedName>
    <definedName name="_xlnm._FilterDatabase" localSheetId="6" hidden="1">Production!$B$4:$K$205</definedName>
    <definedName name="_xlnm._FilterDatabase" localSheetId="5" hidden="1">Purchases!$B$4:$L$205</definedName>
    <definedName name="_xlnm._FilterDatabase" localSheetId="7" hidden="1">Sales!$B$4:$M$205</definedName>
  </definedNames>
  <calcPr calcId="124519" fullCalcOnLoad="1"/>
</workbook>
</file>

<file path=xl/sharedStrings.xml><?xml version="1.0" encoding="utf-8"?>
<sst xmlns="http://schemas.openxmlformats.org/spreadsheetml/2006/main" count="223" uniqueCount="147">
  <si>
    <t>Juniper Goods Inventory and COGS · Read Me</t>
  </si>
  <si>
    <t>Topic</t>
  </si>
  <si>
    <t>How to use this workbook</t>
  </si>
  <si>
    <t>What this file is</t>
  </si>
  <si>
    <t>A formula-only .xlsx workbook: no macros or VBA of any kind, so it opens in Excel without a security prompt. If you ever add macros yourself, save as .xlsm instead.</t>
  </si>
  <si>
    <t>COGS-first workflow</t>
  </si>
  <si>
    <t>1) Keep SKUs and Materials current. 2) Write each recipe on BOM (one line per material). 3) Log every material buy on Purchases; each row is a FIFO cost layer. 4) Record pours on Production with a planned unit cost; each Completed batch is a finished-goods layer. 5) Log orders on Sales. 6) Draw each order against batch layers oldest-first on FIFO COGS. 7) Margins, Cycle Counts, and Reorder update themselves.</t>
  </si>
  <si>
    <t>Entry rules</t>
  </si>
  <si>
    <t>Enter dates as real dates (Sep 5, 2026). Quantities are positive numbers; wax is in lb, oils in fl oz, everything else in eaches. Retail prices come from the SKUs sheet; type platform fees per order. Never type over the pale-green formula cells.</t>
  </si>
  <si>
    <t>Inventory method</t>
  </si>
  <si>
    <t>FIFO (first in, first out): production consumes the oldest open material layer first, and each sale consumes the oldest completed batch layer first. The Purchases sheet drains material layers automatically; the FIFO COGS sheet is the audit trail for finished goods.</t>
  </si>
  <si>
    <t>Sales tax</t>
  </si>
  <si>
    <t>Amounts exclude sales tax. US sales-tax rules vary by state and by product type -- confirm the treatment for your state with your state Department of Revenue before remitting.</t>
  </si>
  <si>
    <t>Capacity</t>
  </si>
  <si>
    <t>Formulas aggregate rows 5 through 1004. The blank template pre-fills its formula columns down to row 204; beyond that, fill the formulas down further and extend every 5:1004 range to match.</t>
  </si>
  <si>
    <t>Boundaries</t>
  </si>
  <si>
    <t>Teaching model for a single-user small business: no multi-user permissions, approval workflow, audit log, or automatic backups. It is not accounting software and is not tax advice.</t>
  </si>
  <si>
    <t>Model Parameters</t>
  </si>
  <si>
    <t>Parameter</t>
  </si>
  <si>
    <t>Value</t>
  </si>
  <si>
    <t>Notes</t>
  </si>
  <si>
    <t>Period start</t>
  </si>
  <si>
    <t>Period summaries include dates from this day (inclusive)</t>
  </si>
  <si>
    <t>Period end</t>
  </si>
  <si>
    <t>Period summaries include dates through this day (inclusive); the monthly close date</t>
  </si>
  <si>
    <t>Selling channels</t>
  </si>
  <si>
    <t>Etsy / Shopify</t>
  </si>
  <si>
    <t>Channel tags on Sales feed the Margins sheet</t>
  </si>
  <si>
    <t>Safety stock (days)</t>
  </si>
  <si>
    <t>Days of demand held on top of lead-time demand (see Reorder column F)</t>
  </si>
  <si>
    <t>FIFO</t>
  </si>
  <si>
    <t>Oldest open cost layer is consumed first, for materials and for finished batches</t>
  </si>
  <si>
    <t>Currency</t>
  </si>
  <si>
    <t>USD</t>
  </si>
  <si>
    <t>All amounts are US dollars and exclude sales tax</t>
  </si>
  <si>
    <t>Excluded</t>
  </si>
  <si>
    <t>US sales-tax rules vary by state -- confirm with your state Department of Revenue</t>
  </si>
  <si>
    <t>SKU Master and Unit Economics</t>
  </si>
  <si>
    <t>SKU</t>
  </si>
  <si>
    <t>Product</t>
  </si>
  <si>
    <t>Variant</t>
  </si>
  <si>
    <t>Retail Price</t>
  </si>
  <si>
    <t>BOM Cost per Unit</t>
  </si>
  <si>
    <t>Unit Margin</t>
  </si>
  <si>
    <t>Margin %</t>
  </si>
  <si>
    <t>Units Produced</t>
  </si>
  <si>
    <t>Units Sold</t>
  </si>
  <si>
    <t>Shrink Units</t>
  </si>
  <si>
    <t>Units on Hand</t>
  </si>
  <si>
    <t>JG-01</t>
  </si>
  <si>
    <t>Campfire Pine</t>
  </si>
  <si>
    <t>8 oz jar candle</t>
  </si>
  <si>
    <t>JG-02</t>
  </si>
  <si>
    <t>Vanilla Cedar</t>
  </si>
  <si>
    <t>JG-03</t>
  </si>
  <si>
    <t>Golden Fir</t>
  </si>
  <si>
    <t>JG-04</t>
  </si>
  <si>
    <t>Gift set of 2</t>
  </si>
  <si>
    <t>JG-05</t>
  </si>
  <si>
    <t>Holiday Discovery</t>
  </si>
  <si>
    <t>Trio gift set</t>
  </si>
  <si>
    <t>Material Master and Stock</t>
  </si>
  <si>
    <t>Code</t>
  </si>
  <si>
    <t>Material</t>
  </si>
  <si>
    <t>Unit</t>
  </si>
  <si>
    <t>Supplier</t>
  </si>
  <si>
    <t>Lead Time Days</t>
  </si>
  <si>
    <t>Purchased Qty</t>
  </si>
  <si>
    <t>Consumed Qty</t>
  </si>
  <si>
    <t>On Hand</t>
  </si>
  <si>
    <t>Last Purchase</t>
  </si>
  <si>
    <t>Latest Unit Cost</t>
  </si>
  <si>
    <t>On-Hand Value</t>
  </si>
  <si>
    <t>RM-01</t>
  </si>
  <si>
    <t>Soy wax</t>
  </si>
  <si>
    <t>lb</t>
  </si>
  <si>
    <t>Golden Wax Supply Co</t>
  </si>
  <si>
    <t>RM-02</t>
  </si>
  <si>
    <t>Fir needle fragrance oil</t>
  </si>
  <si>
    <t>fl oz</t>
  </si>
  <si>
    <t>Cascadia Fragrance LLC</t>
  </si>
  <si>
    <t>RM-03</t>
  </si>
  <si>
    <t>Vanilla bean fragrance oil</t>
  </si>
  <si>
    <t>RM-04</t>
  </si>
  <si>
    <t>Amber glass jar 8 oz</t>
  </si>
  <si>
    <t>each</t>
  </si>
  <si>
    <t>Cascade Container Inc</t>
  </si>
  <si>
    <t>RM-05</t>
  </si>
  <si>
    <t>Cotton wick</t>
  </si>
  <si>
    <t>Wick Works LLC</t>
  </si>
  <si>
    <t>RM-06</t>
  </si>
  <si>
    <t>Kraft label</t>
  </si>
  <si>
    <t>Pinewood Print Co</t>
  </si>
  <si>
    <t>RM-07</t>
  </si>
  <si>
    <t>Gift box</t>
  </si>
  <si>
    <t>RM-08</t>
  </si>
  <si>
    <t>Recycled paper mailer</t>
  </si>
  <si>
    <t>EcoShip Packaging Inc</t>
  </si>
  <si>
    <t>Bill of Materials (Recipes)</t>
  </si>
  <si>
    <t>Material Name</t>
  </si>
  <si>
    <t>Qty per Unit</t>
  </si>
  <si>
    <t>Unit Cost</t>
  </si>
  <si>
    <t>Extended Cost</t>
  </si>
  <si>
    <t>Material Purchases (FIFO Cost Layers)</t>
  </si>
  <si>
    <t>PO #</t>
  </si>
  <si>
    <t>Date</t>
  </si>
  <si>
    <t>Qty</t>
  </si>
  <si>
    <t>Line Total</t>
  </si>
  <si>
    <t>Consumed from Layer</t>
  </si>
  <si>
    <t>Remaining Qty</t>
  </si>
  <si>
    <t>Remaining Value</t>
  </si>
  <si>
    <t>Production Batches (Finished-Goods Layers)</t>
  </si>
  <si>
    <t>Batch #</t>
  </si>
  <si>
    <t>Planned Unit Cost</t>
  </si>
  <si>
    <t>Batch Cost</t>
  </si>
  <si>
    <t>Status</t>
  </si>
  <si>
    <t>Layer Units Left</t>
  </si>
  <si>
    <t>Channel Sales Log</t>
  </si>
  <si>
    <t>Order #</t>
  </si>
  <si>
    <t>Channel</t>
  </si>
  <si>
    <t>Gross Sales</t>
  </si>
  <si>
    <t>Platform Fees</t>
  </si>
  <si>
    <t>Net Revenue</t>
  </si>
  <si>
    <t>FIFO COGS</t>
  </si>
  <si>
    <t>Gross Profit</t>
  </si>
  <si>
    <t>FIFO COGS Draws (Order against Batch Layer)</t>
  </si>
  <si>
    <t>Sale Date</t>
  </si>
  <si>
    <t>Qty Taken</t>
  </si>
  <si>
    <t>Cost</t>
  </si>
  <si>
    <t>Margin by SKU and Channel (Sep 2026)</t>
  </si>
  <si>
    <t>Orders</t>
  </si>
  <si>
    <t>Units</t>
  </si>
  <si>
    <t>Etsy</t>
  </si>
  <si>
    <t>Shopify</t>
  </si>
  <si>
    <t>TOTAL</t>
  </si>
  <si>
    <t>Cycle Counts and Shrinkage</t>
  </si>
  <si>
    <t>Count #</t>
  </si>
  <si>
    <t>System Qty</t>
  </si>
  <si>
    <t>Counted Qty</t>
  </si>
  <si>
    <t>Variance</t>
  </si>
  <si>
    <t>Shrink Value</t>
  </si>
  <si>
    <t>Reorder Points (Safety Stock + Lead Time)</t>
  </si>
  <si>
    <t>Avg Daily Sales</t>
  </si>
  <si>
    <t>Safety Stock</t>
  </si>
  <si>
    <t>Lead-Time Demand</t>
  </si>
  <si>
    <t>Reorder Point</t>
  </si>
  <si>
    <t>Suggested Make Qty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</si>
</sst>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m d, yyyy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6454"/>
        <bgColor indexed="64"/>
      </patternFill>
    </fill>
    <fill>
      <patternFill patternType="solid">
        <fgColor rgb="FFEFF6F3"/>
        <bgColor indexed="64"/>
      </patternFill>
    </fill>
  </fills>
  <borders count="3">
    <border>
      <left/>
      <right/>
      <top/>
      <bottom/>
      <diagonal/>
    </border>
    <border>
      <left style="thin">
        <color rgb="FF166454"/>
      </left>
      <right style="thin">
        <color rgb="FF166454"/>
      </right>
      <top style="thin">
        <color rgb="FF166454"/>
      </top>
      <bottom style="thin">
        <color rgb="FF16645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/>
    <xf numFmtId="164" fontId="0" fillId="3" borderId="2" xfId="0" applyNumberFormat="1" applyFill="1" applyBorder="1"/>
    <xf numFmtId="165" fontId="0" fillId="3" borderId="2" xfId="0" applyNumberFormat="1" applyFill="1" applyBorder="1"/>
    <xf numFmtId="0" fontId="0" fillId="3" borderId="2" xfId="0" applyFill="1" applyBorder="1"/>
    <xf numFmtId="166" fontId="0" fillId="3" borderId="2" xfId="0" applyNumberFormat="1" applyFill="1" applyBorder="1"/>
    <xf numFmtId="166" fontId="0" fillId="0" borderId="2" xfId="0" applyNumberFormat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C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2" max="2" width="18.7109375" customWidth="1"/>
    <col min="3" max="3" width="96.7109375" customWidth="1"/>
  </cols>
  <sheetData>
    <row r="2" spans="2:3">
      <c r="B2" s="1" t="s">
        <v>0</v>
      </c>
      <c r="C2" s="1"/>
    </row>
    <row r="4" spans="2:3" ht="28" customHeight="1">
      <c r="B4" s="2" t="s">
        <v>1</v>
      </c>
      <c r="C4" s="2" t="s">
        <v>2</v>
      </c>
    </row>
    <row r="5" spans="2:3">
      <c r="B5" s="3" t="s">
        <v>3</v>
      </c>
      <c r="C5" s="3" t="s">
        <v>4</v>
      </c>
    </row>
    <row r="6" spans="2:3">
      <c r="B6" s="3" t="s">
        <v>5</v>
      </c>
      <c r="C6" s="3" t="s">
        <v>6</v>
      </c>
    </row>
    <row r="7" spans="2:3">
      <c r="B7" s="3" t="s">
        <v>7</v>
      </c>
      <c r="C7" s="3" t="s">
        <v>8</v>
      </c>
    </row>
    <row r="8" spans="2:3">
      <c r="B8" s="3" t="s">
        <v>9</v>
      </c>
      <c r="C8" s="3" t="s">
        <v>10</v>
      </c>
    </row>
    <row r="9" spans="2:3">
      <c r="B9" s="3" t="s">
        <v>11</v>
      </c>
      <c r="C9" s="3" t="s">
        <v>12</v>
      </c>
    </row>
    <row r="10" spans="2:3">
      <c r="B10" s="3" t="s">
        <v>13</v>
      </c>
      <c r="C10" s="3" t="s">
        <v>14</v>
      </c>
    </row>
    <row r="11" spans="2:3">
      <c r="B11" s="3" t="s">
        <v>15</v>
      </c>
      <c r="C11" s="3" t="s">
        <v>16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1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22.7109375" customWidth="1"/>
    <col min="3" max="3" width="18.7109375" customWidth="1"/>
    <col min="4" max="4" width="72.7109375" customWidth="1"/>
  </cols>
  <sheetData>
    <row r="2" spans="2:4">
      <c r="B2" s="1" t="s">
        <v>17</v>
      </c>
      <c r="C2" s="1"/>
      <c r="D2" s="1"/>
    </row>
    <row r="4" spans="2:4" ht="28" customHeight="1">
      <c r="B4" s="2" t="s">
        <v>18</v>
      </c>
      <c r="C4" s="2" t="s">
        <v>19</v>
      </c>
      <c r="D4" s="2" t="s">
        <v>20</v>
      </c>
    </row>
    <row r="5" spans="2:4">
      <c r="B5" s="3" t="s">
        <v>21</v>
      </c>
      <c r="C5" s="3">
        <v>46266</v>
      </c>
      <c r="D5" s="3" t="s">
        <v>22</v>
      </c>
    </row>
    <row r="6" spans="2:4">
      <c r="B6" s="3" t="s">
        <v>23</v>
      </c>
      <c r="C6" s="3">
        <v>46295</v>
      </c>
      <c r="D6" s="3" t="s">
        <v>24</v>
      </c>
    </row>
    <row r="7" spans="2:4">
      <c r="B7" s="3" t="s">
        <v>25</v>
      </c>
      <c r="C7" s="3" t="s">
        <v>26</v>
      </c>
      <c r="D7" s="3" t="s">
        <v>27</v>
      </c>
    </row>
    <row r="8" spans="2:4">
      <c r="B8" s="3" t="s">
        <v>28</v>
      </c>
      <c r="C8" s="3">
        <v>7</v>
      </c>
      <c r="D8" s="3" t="s">
        <v>29</v>
      </c>
    </row>
    <row r="9" spans="2:4">
      <c r="B9" s="3" t="s">
        <v>9</v>
      </c>
      <c r="C9" s="3" t="s">
        <v>30</v>
      </c>
      <c r="D9" s="3" t="s">
        <v>31</v>
      </c>
    </row>
    <row r="10" spans="2:4">
      <c r="B10" s="3" t="s">
        <v>32</v>
      </c>
      <c r="C10" s="3" t="s">
        <v>33</v>
      </c>
      <c r="D10" s="3" t="s">
        <v>34</v>
      </c>
    </row>
    <row r="11" spans="2:4">
      <c r="B11" s="3" t="s">
        <v>11</v>
      </c>
      <c r="C11" s="3" t="s">
        <v>35</v>
      </c>
      <c r="D11" s="3" t="s">
        <v>36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L9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7.7109375" customWidth="1"/>
    <col min="5" max="5" width="13.7109375" customWidth="1"/>
    <col min="6" max="6" width="15.7109375" customWidth="1"/>
    <col min="7" max="7" width="12.7109375" customWidth="1"/>
    <col min="8" max="8" width="11.7109375" customWidth="1"/>
    <col min="9" max="9" width="14.7109375" customWidth="1"/>
    <col min="10" max="11" width="12.7109375" customWidth="1"/>
    <col min="12" max="12" width="14.7109375" customWidth="1"/>
  </cols>
  <sheetData>
    <row r="2" spans="2:12">
      <c r="B2" s="1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spans="2:12" ht="28" customHeight="1"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</row>
    <row r="5" spans="2:12">
      <c r="B5" s="3" t="s">
        <v>49</v>
      </c>
      <c r="C5" s="3" t="s">
        <v>50</v>
      </c>
      <c r="D5" s="3" t="s">
        <v>51</v>
      </c>
      <c r="E5" s="4">
        <v>28</v>
      </c>
      <c r="F5" s="5">
        <f>SUMIF(BOM!$B$5:$B$1004,$B5,BOM!$H$5:$H$1004)</f>
        <v>3.69</v>
      </c>
      <c r="G5" s="5">
        <f>$E5-$F5</f>
        <v>24.31</v>
      </c>
      <c r="H5" s="6">
        <f>IF($E5=0,0,$G5/$E5)</f>
        <v>0.868214</v>
      </c>
      <c r="I5" s="7">
        <f>SUMIFS(Production!$F$5:$F$1004,Production!$D$5:$D$1004,$B5,Production!$I$5:$I$1004,"Completed")</f>
        <v>140</v>
      </c>
      <c r="J5" s="7">
        <f>SUMIF(Sales!$E$5:$E$1004,$B5,Sales!$G$5:$G$1004)</f>
        <v>90</v>
      </c>
      <c r="K5" s="7">
        <f>SUMIF('Cycle Counts'!$D$5:$D$1004,$B5,'Cycle Counts'!$H$5:$H$1004)</f>
        <v>-3</v>
      </c>
      <c r="L5" s="7">
        <f>$I5-$J5+$K5</f>
        <v>47</v>
      </c>
    </row>
    <row r="6" spans="2:12">
      <c r="B6" s="3" t="s">
        <v>52</v>
      </c>
      <c r="C6" s="3" t="s">
        <v>53</v>
      </c>
      <c r="D6" s="3" t="s">
        <v>51</v>
      </c>
      <c r="E6" s="4">
        <v>26</v>
      </c>
      <c r="F6" s="5">
        <f>SUMIF(BOM!$B$5:$B$1004,$B6,BOM!$H$5:$H$1004)</f>
        <v>3.75</v>
      </c>
      <c r="G6" s="5">
        <f>$E6-$F6</f>
        <v>22.25</v>
      </c>
      <c r="H6" s="6">
        <f>IF($E6=0,0,$G6/$E6)</f>
        <v>0.855769</v>
      </c>
      <c r="I6" s="7">
        <f>SUMIFS(Production!$F$5:$F$1004,Production!$D$5:$D$1004,$B6,Production!$I$5:$I$1004,"Completed")</f>
        <v>90</v>
      </c>
      <c r="J6" s="7">
        <f>SUMIF(Sales!$E$5:$E$1004,$B6,Sales!$G$5:$G$1004)</f>
        <v>26</v>
      </c>
      <c r="K6" s="7">
        <f>SUMIF('Cycle Counts'!$D$5:$D$1004,$B6,'Cycle Counts'!$H$5:$H$1004)</f>
        <v>0</v>
      </c>
      <c r="L6" s="7">
        <f>$I6-$J6+$K6</f>
        <v>64</v>
      </c>
    </row>
    <row r="7" spans="2:12">
      <c r="B7" s="3" t="s">
        <v>54</v>
      </c>
      <c r="C7" s="3" t="s">
        <v>55</v>
      </c>
      <c r="D7" s="3" t="s">
        <v>51</v>
      </c>
      <c r="E7" s="4">
        <v>28</v>
      </c>
      <c r="F7" s="5">
        <f>SUMIF(BOM!$B$5:$B$1004,$B7,BOM!$H$5:$H$1004)</f>
        <v>3.69</v>
      </c>
      <c r="G7" s="5">
        <f>$E7-$F7</f>
        <v>24.31</v>
      </c>
      <c r="H7" s="6">
        <f>IF($E7=0,0,$G7/$E7)</f>
        <v>0.868214</v>
      </c>
      <c r="I7" s="7">
        <f>SUMIFS(Production!$F$5:$F$1004,Production!$D$5:$D$1004,$B7,Production!$I$5:$I$1004,"Completed")</f>
        <v>40</v>
      </c>
      <c r="J7" s="7">
        <f>SUMIF(Sales!$E$5:$E$1004,$B7,Sales!$G$5:$G$1004)</f>
        <v>23</v>
      </c>
      <c r="K7" s="7">
        <f>SUMIF('Cycle Counts'!$D$5:$D$1004,$B7,'Cycle Counts'!$H$5:$H$1004)</f>
        <v>0</v>
      </c>
      <c r="L7" s="7">
        <f>$I7-$J7+$K7</f>
        <v>17</v>
      </c>
    </row>
    <row r="8" spans="2:12">
      <c r="B8" s="3" t="s">
        <v>56</v>
      </c>
      <c r="C8" s="3" t="s">
        <v>50</v>
      </c>
      <c r="D8" s="3" t="s">
        <v>57</v>
      </c>
      <c r="E8" s="4">
        <v>52</v>
      </c>
      <c r="F8" s="5">
        <f>SUMIF(BOM!$B$5:$B$1004,$B8,BOM!$H$5:$H$1004)</f>
        <v>8.52</v>
      </c>
      <c r="G8" s="5">
        <f>$E8-$F8</f>
        <v>43.48</v>
      </c>
      <c r="H8" s="6">
        <f>IF($E8=0,0,$G8/$E8)</f>
        <v>0.836154</v>
      </c>
      <c r="I8" s="7">
        <f>SUMIFS(Production!$F$5:$F$1004,Production!$D$5:$D$1004,$B8,Production!$I$5:$I$1004,"Completed")</f>
        <v>30</v>
      </c>
      <c r="J8" s="7">
        <f>SUMIF(Sales!$E$5:$E$1004,$B8,Sales!$G$5:$G$1004)</f>
        <v>18</v>
      </c>
      <c r="K8" s="7">
        <f>SUMIF('Cycle Counts'!$D$5:$D$1004,$B8,'Cycle Counts'!$H$5:$H$1004)</f>
        <v>1</v>
      </c>
      <c r="L8" s="7">
        <f>$I8-$J8+$K8</f>
        <v>13</v>
      </c>
    </row>
    <row r="9" spans="2:12">
      <c r="B9" s="3" t="s">
        <v>58</v>
      </c>
      <c r="C9" s="3" t="s">
        <v>59</v>
      </c>
      <c r="D9" s="3" t="s">
        <v>60</v>
      </c>
      <c r="E9" s="4">
        <v>64</v>
      </c>
      <c r="F9" s="5">
        <f>SUMIF(BOM!$B$5:$B$1004,$B9,BOM!$H$5:$H$1004)</f>
        <v>11.38</v>
      </c>
      <c r="G9" s="5">
        <f>$E9-$F9</f>
        <v>52.62</v>
      </c>
      <c r="H9" s="6">
        <f>IF($E9=0,0,$G9/$E9)</f>
        <v>0.822187</v>
      </c>
      <c r="I9" s="7">
        <f>SUMIFS(Production!$F$5:$F$1004,Production!$D$5:$D$1004,$B9,Production!$I$5:$I$1004,"Completed")</f>
        <v>25</v>
      </c>
      <c r="J9" s="7">
        <f>SUMIF(Sales!$E$5:$E$1004,$B9,Sales!$G$5:$G$1004)</f>
        <v>12</v>
      </c>
      <c r="K9" s="7">
        <f>SUMIF('Cycle Counts'!$D$5:$D$1004,$B9,'Cycle Counts'!$H$5:$H$1004)</f>
        <v>0</v>
      </c>
      <c r="L9" s="7">
        <f>$I9-$J9+$K9</f>
        <v>13</v>
      </c>
    </row>
  </sheetData>
  <mergeCells count="1">
    <mergeCell ref="B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L12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27.7109375" customWidth="1"/>
    <col min="4" max="4" width="7.7109375" customWidth="1"/>
    <col min="5" max="5" width="23.7109375" customWidth="1"/>
    <col min="6" max="8" width="13.7109375" customWidth="1"/>
    <col min="9" max="9" width="10.7109375" customWidth="1"/>
    <col min="10" max="11" width="14.7109375" customWidth="1"/>
    <col min="12" max="12" width="13.7109375" customWidth="1"/>
  </cols>
  <sheetData>
    <row r="2" spans="2:12">
      <c r="B2" s="1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spans="2:12" ht="28" customHeight="1">
      <c r="B4" s="2" t="s">
        <v>62</v>
      </c>
      <c r="C4" s="2" t="s">
        <v>63</v>
      </c>
      <c r="D4" s="2" t="s">
        <v>64</v>
      </c>
      <c r="E4" s="2" t="s">
        <v>65</v>
      </c>
      <c r="F4" s="2" t="s">
        <v>66</v>
      </c>
      <c r="G4" s="2" t="s">
        <v>67</v>
      </c>
      <c r="H4" s="2" t="s">
        <v>68</v>
      </c>
      <c r="I4" s="2" t="s">
        <v>69</v>
      </c>
      <c r="J4" s="2" t="s">
        <v>70</v>
      </c>
      <c r="K4" s="2" t="s">
        <v>71</v>
      </c>
      <c r="L4" s="2" t="s">
        <v>72</v>
      </c>
    </row>
    <row r="5" spans="2:12">
      <c r="B5" s="3" t="s">
        <v>73</v>
      </c>
      <c r="C5" s="3" t="s">
        <v>74</v>
      </c>
      <c r="D5" s="3" t="s">
        <v>75</v>
      </c>
      <c r="E5" s="3" t="s">
        <v>76</v>
      </c>
      <c r="F5" s="3">
        <v>10</v>
      </c>
      <c r="G5" s="7">
        <f>SUMIF(Purchases!$D$5:$D$1004,$B5,Purchases!$G$5:$G$1004)</f>
        <v>270</v>
      </c>
      <c r="H5" s="7">
        <f>SUMIF(BOM!$D$5:$D$1004,$B5,BOM!$J$5:$J$1004)</f>
        <v>202.5</v>
      </c>
      <c r="I5" s="7">
        <f>$G5-$H5</f>
        <v>67.5</v>
      </c>
      <c r="J5" s="8">
        <f>SUMPRODUCT(MAX((Purchases!$D$5:$D$1004=$B5)*Purchases!$C$5:$C$1004))</f>
        <v>46270</v>
      </c>
      <c r="K5" s="5">
        <f>SUMIFS(Purchases!$H$5:$H$1004,Purchases!$D$5:$D$1004,$B5,Purchases!$C$5:$C$1004,$J5)</f>
        <v>2.56</v>
      </c>
      <c r="L5" s="5">
        <f>$I5*$K5</f>
        <v>172.8</v>
      </c>
    </row>
    <row r="6" spans="2:12">
      <c r="B6" s="3" t="s">
        <v>77</v>
      </c>
      <c r="C6" s="3" t="s">
        <v>78</v>
      </c>
      <c r="D6" s="3" t="s">
        <v>79</v>
      </c>
      <c r="E6" s="3" t="s">
        <v>80</v>
      </c>
      <c r="F6" s="3">
        <v>14</v>
      </c>
      <c r="G6" s="7">
        <f>SUMIF(Purchases!$D$5:$D$1004,$B6,Purchases!$G$5:$G$1004)</f>
        <v>180</v>
      </c>
      <c r="H6" s="7">
        <f>SUMIF(BOM!$D$5:$D$1004,$B6,BOM!$J$5:$J$1004)</f>
        <v>159.0</v>
      </c>
      <c r="I6" s="7">
        <f>$G6-$H6</f>
        <v>21.0</v>
      </c>
      <c r="J6" s="8">
        <f>SUMPRODUCT(MAX((Purchases!$D$5:$D$1004=$B6)*Purchases!$C$5:$C$1004))</f>
        <v>46253</v>
      </c>
      <c r="K6" s="5">
        <f>SUMIFS(Purchases!$H$5:$H$1004,Purchases!$D$5:$D$1004,$B6,Purchases!$C$5:$C$1004,$J6)</f>
        <v>0.85</v>
      </c>
      <c r="L6" s="5">
        <f>$I6*$K6</f>
        <v>17.85</v>
      </c>
    </row>
    <row r="7" spans="2:12">
      <c r="B7" s="3" t="s">
        <v>81</v>
      </c>
      <c r="C7" s="3" t="s">
        <v>82</v>
      </c>
      <c r="D7" s="3" t="s">
        <v>79</v>
      </c>
      <c r="E7" s="3" t="s">
        <v>80</v>
      </c>
      <c r="F7" s="3">
        <v>14</v>
      </c>
      <c r="G7" s="7">
        <f>SUMIF(Purchases!$D$5:$D$1004,$B7,Purchases!$G$5:$G$1004)</f>
        <v>96</v>
      </c>
      <c r="H7" s="7">
        <f>SUMIF(BOM!$D$5:$D$1004,$B7,BOM!$J$5:$J$1004)</f>
        <v>69.0</v>
      </c>
      <c r="I7" s="7">
        <f>$G7-$H7</f>
        <v>27.0</v>
      </c>
      <c r="J7" s="8">
        <f>SUMPRODUCT(MAX((Purchases!$D$5:$D$1004=$B7)*Purchases!$C$5:$C$1004))</f>
        <v>46254</v>
      </c>
      <c r="K7" s="5">
        <f>SUMIFS(Purchases!$H$5:$H$1004,Purchases!$D$5:$D$1004,$B7,Purchases!$C$5:$C$1004,$J7)</f>
        <v>0.95</v>
      </c>
      <c r="L7" s="5">
        <f>$I7*$K7</f>
        <v>25.65</v>
      </c>
    </row>
    <row r="8" spans="2:12">
      <c r="B8" s="3" t="s">
        <v>83</v>
      </c>
      <c r="C8" s="3" t="s">
        <v>84</v>
      </c>
      <c r="D8" s="3" t="s">
        <v>85</v>
      </c>
      <c r="E8" s="3" t="s">
        <v>86</v>
      </c>
      <c r="F8" s="3">
        <v>12</v>
      </c>
      <c r="G8" s="7">
        <f>SUMIF(Purchases!$D$5:$D$1004,$B8,Purchases!$G$5:$G$1004)</f>
        <v>500</v>
      </c>
      <c r="H8" s="7">
        <f>SUMIF(BOM!$D$5:$D$1004,$B8,BOM!$J$5:$J$1004)</f>
        <v>405.0</v>
      </c>
      <c r="I8" s="7">
        <f>$G8-$H8</f>
        <v>95.0</v>
      </c>
      <c r="J8" s="8">
        <f>SUMPRODUCT(MAX((Purchases!$D$5:$D$1004=$B8)*Purchases!$C$5:$C$1004))</f>
        <v>46274</v>
      </c>
      <c r="K8" s="5">
        <f>SUMIFS(Purchases!$H$5:$H$1004,Purchases!$D$5:$D$1004,$B8,Purchases!$C$5:$C$1004,$J8)</f>
        <v>1.18</v>
      </c>
      <c r="L8" s="5">
        <f>$I8*$K8</f>
        <v>112.1</v>
      </c>
    </row>
    <row r="9" spans="2:12">
      <c r="B9" s="3" t="s">
        <v>87</v>
      </c>
      <c r="C9" s="3" t="s">
        <v>88</v>
      </c>
      <c r="D9" s="3" t="s">
        <v>85</v>
      </c>
      <c r="E9" s="3" t="s">
        <v>89</v>
      </c>
      <c r="F9" s="3">
        <v>7</v>
      </c>
      <c r="G9" s="7">
        <f>SUMIF(Purchases!$D$5:$D$1004,$B9,Purchases!$G$5:$G$1004)</f>
        <v>500</v>
      </c>
      <c r="H9" s="7">
        <f>SUMIF(BOM!$D$5:$D$1004,$B9,BOM!$J$5:$J$1004)</f>
        <v>405.0</v>
      </c>
      <c r="I9" s="7">
        <f>$G9-$H9</f>
        <v>95.0</v>
      </c>
      <c r="J9" s="8">
        <f>SUMPRODUCT(MAX((Purchases!$D$5:$D$1004=$B9)*Purchases!$C$5:$C$1004))</f>
        <v>46266</v>
      </c>
      <c r="K9" s="5">
        <f>SUMIFS(Purchases!$H$5:$H$1004,Purchases!$D$5:$D$1004,$B9,Purchases!$C$5:$C$1004,$J9)</f>
        <v>0.12</v>
      </c>
      <c r="L9" s="5">
        <f>$I9*$K9</f>
        <v>11.4</v>
      </c>
    </row>
    <row r="10" spans="2:12">
      <c r="B10" s="3" t="s">
        <v>90</v>
      </c>
      <c r="C10" s="3" t="s">
        <v>91</v>
      </c>
      <c r="D10" s="3" t="s">
        <v>85</v>
      </c>
      <c r="E10" s="3" t="s">
        <v>92</v>
      </c>
      <c r="F10" s="3">
        <v>5</v>
      </c>
      <c r="G10" s="7">
        <f>SUMIF(Purchases!$D$5:$D$1004,$B10,Purchases!$G$5:$G$1004)</f>
        <v>600</v>
      </c>
      <c r="H10" s="7">
        <f>SUMIF(BOM!$D$5:$D$1004,$B10,BOM!$J$5:$J$1004)</f>
        <v>405.0</v>
      </c>
      <c r="I10" s="7">
        <f>$G10-$H10</f>
        <v>195.0</v>
      </c>
      <c r="J10" s="8">
        <f>SUMPRODUCT(MAX((Purchases!$D$5:$D$1004=$B10)*Purchases!$C$5:$C$1004))</f>
        <v>46266</v>
      </c>
      <c r="K10" s="5">
        <f>SUMIFS(Purchases!$H$5:$H$1004,Purchases!$D$5:$D$1004,$B10,Purchases!$C$5:$C$1004,$J10)</f>
        <v>0.22</v>
      </c>
      <c r="L10" s="5">
        <f>$I10*$K10</f>
        <v>42.9</v>
      </c>
    </row>
    <row r="11" spans="2:12">
      <c r="B11" s="3" t="s">
        <v>93</v>
      </c>
      <c r="C11" s="3" t="s">
        <v>94</v>
      </c>
      <c r="D11" s="3" t="s">
        <v>85</v>
      </c>
      <c r="E11" s="3" t="s">
        <v>92</v>
      </c>
      <c r="F11" s="3">
        <v>5</v>
      </c>
      <c r="G11" s="7">
        <f>SUMIF(Purchases!$D$5:$D$1004,$B11,Purchases!$G$5:$G$1004)</f>
        <v>270</v>
      </c>
      <c r="H11" s="7">
        <f>SUMIF(BOM!$D$5:$D$1004,$B11,BOM!$J$5:$J$1004)</f>
        <v>55.0</v>
      </c>
      <c r="I11" s="7">
        <f>$G11-$H11</f>
        <v>215.0</v>
      </c>
      <c r="J11" s="8">
        <f>SUMPRODUCT(MAX((Purchases!$D$5:$D$1004=$B11)*Purchases!$C$5:$C$1004))</f>
        <v>46287</v>
      </c>
      <c r="K11" s="5">
        <f>SUMIFS(Purchases!$H$5:$H$1004,Purchases!$D$5:$D$1004,$B11,Purchases!$C$5:$C$1004,$J11)</f>
        <v>1.52</v>
      </c>
      <c r="L11" s="5">
        <f>$I11*$K11</f>
        <v>326.8</v>
      </c>
    </row>
    <row r="12" spans="2:12">
      <c r="B12" s="3" t="s">
        <v>95</v>
      </c>
      <c r="C12" s="3" t="s">
        <v>96</v>
      </c>
      <c r="D12" s="3" t="s">
        <v>85</v>
      </c>
      <c r="E12" s="3" t="s">
        <v>97</v>
      </c>
      <c r="F12" s="3">
        <v>7</v>
      </c>
      <c r="G12" s="7">
        <f>SUMIF(Purchases!$D$5:$D$1004,$B12,Purchases!$G$5:$G$1004)</f>
        <v>400</v>
      </c>
      <c r="H12" s="7">
        <f>SUMIF(BOM!$D$5:$D$1004,$B12,BOM!$J$5:$J$1004)</f>
        <v>325.0</v>
      </c>
      <c r="I12" s="7">
        <f>$G12-$H12</f>
        <v>75.0</v>
      </c>
      <c r="J12" s="8">
        <f>SUMPRODUCT(MAX((Purchases!$D$5:$D$1004=$B12)*Purchases!$C$5:$C$1004))</f>
        <v>46255</v>
      </c>
      <c r="K12" s="5">
        <f>SUMIFS(Purchases!$H$5:$H$1004,Purchases!$D$5:$D$1004,$B12,Purchases!$C$5:$C$1004,$J12)</f>
        <v>0.38</v>
      </c>
      <c r="L12" s="5">
        <f>$I12*$K12</f>
        <v>28.5</v>
      </c>
    </row>
  </sheetData>
  <mergeCells count="1">
    <mergeCell ref="B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1.7109375" customWidth="1"/>
    <col min="5" max="5" width="27.7109375" customWidth="1"/>
    <col min="6" max="6" width="12.7109375" customWidth="1"/>
    <col min="7" max="7" width="11.7109375" customWidth="1"/>
    <col min="8" max="8" width="13.7109375" customWidth="1"/>
    <col min="9" max="9" width="14.7109375" customWidth="1"/>
    <col min="10" max="10" width="13.7109375" customWidth="1"/>
  </cols>
  <sheetData>
    <row r="2" spans="2:10">
      <c r="B2" s="1" t="s">
        <v>98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38</v>
      </c>
      <c r="C4" s="2" t="s">
        <v>39</v>
      </c>
      <c r="D4" s="2" t="s">
        <v>63</v>
      </c>
      <c r="E4" s="2" t="s">
        <v>99</v>
      </c>
      <c r="F4" s="2" t="s">
        <v>100</v>
      </c>
      <c r="G4" s="2" t="s">
        <v>101</v>
      </c>
      <c r="H4" s="2" t="s">
        <v>102</v>
      </c>
      <c r="I4" s="2" t="s">
        <v>45</v>
      </c>
      <c r="J4" s="2" t="s">
        <v>68</v>
      </c>
    </row>
    <row r="5" spans="2:10">
      <c r="C5" s="7">
        <f>IF($B5="","",VLOOKUP($B5,SKUs!$B$5:$C$104,2,FALSE))</f>
        <v/>
      </c>
      <c r="E5" s="7">
        <f>IF($B5="","",VLOOKUP($D5,Materials!$B$5:$C$104,2,FALSE))</f>
        <v/>
      </c>
      <c r="G5" s="5">
        <f>IF($B5="","",VLOOKUP($D5,Materials!$B$5:$K$104,10,FALSE))</f>
        <v/>
      </c>
      <c r="H5" s="5">
        <f>IF($B5="","",$F5*$G5)</f>
        <v/>
      </c>
      <c r="I5" s="7">
        <f>IF($B5="","",SUMIFS(Production!$F$5:$F$1004,Production!$D$5:$D$1004,$B5,Production!$I$5:$I$1004,"Completed"))</f>
        <v/>
      </c>
      <c r="J5" s="7">
        <f>IF($B5="","",$F5*$I5)</f>
        <v/>
      </c>
    </row>
    <row r="6" spans="2:10">
      <c r="C6" s="7">
        <f>IF($B6="","",VLOOKUP($B6,SKUs!$B$5:$C$104,2,FALSE))</f>
        <v/>
      </c>
      <c r="E6" s="7">
        <f>IF($B6="","",VLOOKUP($D6,Materials!$B$5:$C$104,2,FALSE))</f>
        <v/>
      </c>
      <c r="G6" s="5">
        <f>IF($B6="","",VLOOKUP($D6,Materials!$B$5:$K$104,10,FALSE))</f>
        <v/>
      </c>
      <c r="H6" s="5">
        <f>IF($B6="","",$F6*$G6)</f>
        <v/>
      </c>
      <c r="I6" s="7">
        <f>IF($B6="","",SUMIFS(Production!$F$5:$F$1004,Production!$D$5:$D$1004,$B6,Production!$I$5:$I$1004,"Completed"))</f>
        <v/>
      </c>
      <c r="J6" s="7">
        <f>IF($B6="","",$F6*$I6)</f>
        <v/>
      </c>
    </row>
    <row r="7" spans="2:10">
      <c r="C7" s="7">
        <f>IF($B7="","",VLOOKUP($B7,SKUs!$B$5:$C$104,2,FALSE))</f>
        <v/>
      </c>
      <c r="E7" s="7">
        <f>IF($B7="","",VLOOKUP($D7,Materials!$B$5:$C$104,2,FALSE))</f>
        <v/>
      </c>
      <c r="G7" s="5">
        <f>IF($B7="","",VLOOKUP($D7,Materials!$B$5:$K$104,10,FALSE))</f>
        <v/>
      </c>
      <c r="H7" s="5">
        <f>IF($B7="","",$F7*$G7)</f>
        <v/>
      </c>
      <c r="I7" s="7">
        <f>IF($B7="","",SUMIFS(Production!$F$5:$F$1004,Production!$D$5:$D$1004,$B7,Production!$I$5:$I$1004,"Completed"))</f>
        <v/>
      </c>
      <c r="J7" s="7">
        <f>IF($B7="","",$F7*$I7)</f>
        <v/>
      </c>
    </row>
    <row r="8" spans="2:10">
      <c r="C8" s="7">
        <f>IF($B8="","",VLOOKUP($B8,SKUs!$B$5:$C$104,2,FALSE))</f>
        <v/>
      </c>
      <c r="E8" s="7">
        <f>IF($B8="","",VLOOKUP($D8,Materials!$B$5:$C$104,2,FALSE))</f>
        <v/>
      </c>
      <c r="G8" s="5">
        <f>IF($B8="","",VLOOKUP($D8,Materials!$B$5:$K$104,10,FALSE))</f>
        <v/>
      </c>
      <c r="H8" s="5">
        <f>IF($B8="","",$F8*$G8)</f>
        <v/>
      </c>
      <c r="I8" s="7">
        <f>IF($B8="","",SUMIFS(Production!$F$5:$F$1004,Production!$D$5:$D$1004,$B8,Production!$I$5:$I$1004,"Completed"))</f>
        <v/>
      </c>
      <c r="J8" s="7">
        <f>IF($B8="","",$F8*$I8)</f>
        <v/>
      </c>
    </row>
    <row r="9" spans="2:10">
      <c r="C9" s="7">
        <f>IF($B9="","",VLOOKUP($B9,SKUs!$B$5:$C$104,2,FALSE))</f>
        <v/>
      </c>
      <c r="E9" s="7">
        <f>IF($B9="","",VLOOKUP($D9,Materials!$B$5:$C$104,2,FALSE))</f>
        <v/>
      </c>
      <c r="G9" s="5">
        <f>IF($B9="","",VLOOKUP($D9,Materials!$B$5:$K$104,10,FALSE))</f>
        <v/>
      </c>
      <c r="H9" s="5">
        <f>IF($B9="","",$F9*$G9)</f>
        <v/>
      </c>
      <c r="I9" s="7">
        <f>IF($B9="","",SUMIFS(Production!$F$5:$F$1004,Production!$D$5:$D$1004,$B9,Production!$I$5:$I$1004,"Completed"))</f>
        <v/>
      </c>
      <c r="J9" s="7">
        <f>IF($B9="","",$F9*$I9)</f>
        <v/>
      </c>
    </row>
    <row r="10" spans="2:10">
      <c r="C10" s="7">
        <f>IF($B10="","",VLOOKUP($B10,SKUs!$B$5:$C$104,2,FALSE))</f>
        <v/>
      </c>
      <c r="E10" s="7">
        <f>IF($B10="","",VLOOKUP($D10,Materials!$B$5:$C$104,2,FALSE))</f>
        <v/>
      </c>
      <c r="G10" s="5">
        <f>IF($B10="","",VLOOKUP($D10,Materials!$B$5:$K$104,10,FALSE))</f>
        <v/>
      </c>
      <c r="H10" s="5">
        <f>IF($B10="","",$F10*$G10)</f>
        <v/>
      </c>
      <c r="I10" s="7">
        <f>IF($B10="","",SUMIFS(Production!$F$5:$F$1004,Production!$D$5:$D$1004,$B10,Production!$I$5:$I$1004,"Completed"))</f>
        <v/>
      </c>
      <c r="J10" s="7">
        <f>IF($B10="","",$F10*$I10)</f>
        <v/>
      </c>
    </row>
    <row r="11" spans="2:10">
      <c r="C11" s="7">
        <f>IF($B11="","",VLOOKUP($B11,SKUs!$B$5:$C$104,2,FALSE))</f>
        <v/>
      </c>
      <c r="E11" s="7">
        <f>IF($B11="","",VLOOKUP($D11,Materials!$B$5:$C$104,2,FALSE))</f>
        <v/>
      </c>
      <c r="G11" s="5">
        <f>IF($B11="","",VLOOKUP($D11,Materials!$B$5:$K$104,10,FALSE))</f>
        <v/>
      </c>
      <c r="H11" s="5">
        <f>IF($B11="","",$F11*$G11)</f>
        <v/>
      </c>
      <c r="I11" s="7">
        <f>IF($B11="","",SUMIFS(Production!$F$5:$F$1004,Production!$D$5:$D$1004,$B11,Production!$I$5:$I$1004,"Completed"))</f>
        <v/>
      </c>
      <c r="J11" s="7">
        <f>IF($B11="","",$F11*$I11)</f>
        <v/>
      </c>
    </row>
    <row r="12" spans="2:10">
      <c r="C12" s="7">
        <f>IF($B12="","",VLOOKUP($B12,SKUs!$B$5:$C$104,2,FALSE))</f>
        <v/>
      </c>
      <c r="E12" s="7">
        <f>IF($B12="","",VLOOKUP($D12,Materials!$B$5:$C$104,2,FALSE))</f>
        <v/>
      </c>
      <c r="G12" s="5">
        <f>IF($B12="","",VLOOKUP($D12,Materials!$B$5:$K$104,10,FALSE))</f>
        <v/>
      </c>
      <c r="H12" s="5">
        <f>IF($B12="","",$F12*$G12)</f>
        <v/>
      </c>
      <c r="I12" s="7">
        <f>IF($B12="","",SUMIFS(Production!$F$5:$F$1004,Production!$D$5:$D$1004,$B12,Production!$I$5:$I$1004,"Completed"))</f>
        <v/>
      </c>
      <c r="J12" s="7">
        <f>IF($B12="","",$F12*$I12)</f>
        <v/>
      </c>
    </row>
    <row r="13" spans="2:10">
      <c r="C13" s="7">
        <f>IF($B13="","",VLOOKUP($B13,SKUs!$B$5:$C$104,2,FALSE))</f>
        <v/>
      </c>
      <c r="E13" s="7">
        <f>IF($B13="","",VLOOKUP($D13,Materials!$B$5:$C$104,2,FALSE))</f>
        <v/>
      </c>
      <c r="G13" s="5">
        <f>IF($B13="","",VLOOKUP($D13,Materials!$B$5:$K$104,10,FALSE))</f>
        <v/>
      </c>
      <c r="H13" s="5">
        <f>IF($B13="","",$F13*$G13)</f>
        <v/>
      </c>
      <c r="I13" s="7">
        <f>IF($B13="","",SUMIFS(Production!$F$5:$F$1004,Production!$D$5:$D$1004,$B13,Production!$I$5:$I$1004,"Completed"))</f>
        <v/>
      </c>
      <c r="J13" s="7">
        <f>IF($B13="","",$F13*$I13)</f>
        <v/>
      </c>
    </row>
    <row r="14" spans="2:10">
      <c r="C14" s="7">
        <f>IF($B14="","",VLOOKUP($B14,SKUs!$B$5:$C$104,2,FALSE))</f>
        <v/>
      </c>
      <c r="E14" s="7">
        <f>IF($B14="","",VLOOKUP($D14,Materials!$B$5:$C$104,2,FALSE))</f>
        <v/>
      </c>
      <c r="G14" s="5">
        <f>IF($B14="","",VLOOKUP($D14,Materials!$B$5:$K$104,10,FALSE))</f>
        <v/>
      </c>
      <c r="H14" s="5">
        <f>IF($B14="","",$F14*$G14)</f>
        <v/>
      </c>
      <c r="I14" s="7">
        <f>IF($B14="","",SUMIFS(Production!$F$5:$F$1004,Production!$D$5:$D$1004,$B14,Production!$I$5:$I$1004,"Completed"))</f>
        <v/>
      </c>
      <c r="J14" s="7">
        <f>IF($B14="","",$F14*$I14)</f>
        <v/>
      </c>
    </row>
    <row r="15" spans="2:10">
      <c r="C15" s="7">
        <f>IF($B15="","",VLOOKUP($B15,SKUs!$B$5:$C$104,2,FALSE))</f>
        <v/>
      </c>
      <c r="E15" s="7">
        <f>IF($B15="","",VLOOKUP($D15,Materials!$B$5:$C$104,2,FALSE))</f>
        <v/>
      </c>
      <c r="G15" s="5">
        <f>IF($B15="","",VLOOKUP($D15,Materials!$B$5:$K$104,10,FALSE))</f>
        <v/>
      </c>
      <c r="H15" s="5">
        <f>IF($B15="","",$F15*$G15)</f>
        <v/>
      </c>
      <c r="I15" s="7">
        <f>IF($B15="","",SUMIFS(Production!$F$5:$F$1004,Production!$D$5:$D$1004,$B15,Production!$I$5:$I$1004,"Completed"))</f>
        <v/>
      </c>
      <c r="J15" s="7">
        <f>IF($B15="","",$F15*$I15)</f>
        <v/>
      </c>
    </row>
    <row r="16" spans="2:10">
      <c r="C16" s="7">
        <f>IF($B16="","",VLOOKUP($B16,SKUs!$B$5:$C$104,2,FALSE))</f>
        <v/>
      </c>
      <c r="E16" s="7">
        <f>IF($B16="","",VLOOKUP($D16,Materials!$B$5:$C$104,2,FALSE))</f>
        <v/>
      </c>
      <c r="G16" s="5">
        <f>IF($B16="","",VLOOKUP($D16,Materials!$B$5:$K$104,10,FALSE))</f>
        <v/>
      </c>
      <c r="H16" s="5">
        <f>IF($B16="","",$F16*$G16)</f>
        <v/>
      </c>
      <c r="I16" s="7">
        <f>IF($B16="","",SUMIFS(Production!$F$5:$F$1004,Production!$D$5:$D$1004,$B16,Production!$I$5:$I$1004,"Completed"))</f>
        <v/>
      </c>
      <c r="J16" s="7">
        <f>IF($B16="","",$F16*$I16)</f>
        <v/>
      </c>
    </row>
    <row r="17" spans="3:10">
      <c r="C17" s="7">
        <f>IF($B17="","",VLOOKUP($B17,SKUs!$B$5:$C$104,2,FALSE))</f>
        <v/>
      </c>
      <c r="E17" s="7">
        <f>IF($B17="","",VLOOKUP($D17,Materials!$B$5:$C$104,2,FALSE))</f>
        <v/>
      </c>
      <c r="G17" s="5">
        <f>IF($B17="","",VLOOKUP($D17,Materials!$B$5:$K$104,10,FALSE))</f>
        <v/>
      </c>
      <c r="H17" s="5">
        <f>IF($B17="","",$F17*$G17)</f>
        <v/>
      </c>
      <c r="I17" s="7">
        <f>IF($B17="","",SUMIFS(Production!$F$5:$F$1004,Production!$D$5:$D$1004,$B17,Production!$I$5:$I$1004,"Completed"))</f>
        <v/>
      </c>
      <c r="J17" s="7">
        <f>IF($B17="","",$F17*$I17)</f>
        <v/>
      </c>
    </row>
    <row r="18" spans="3:10">
      <c r="C18" s="7">
        <f>IF($B18="","",VLOOKUP($B18,SKUs!$B$5:$C$104,2,FALSE))</f>
        <v/>
      </c>
      <c r="E18" s="7">
        <f>IF($B18="","",VLOOKUP($D18,Materials!$B$5:$C$104,2,FALSE))</f>
        <v/>
      </c>
      <c r="G18" s="5">
        <f>IF($B18="","",VLOOKUP($D18,Materials!$B$5:$K$104,10,FALSE))</f>
        <v/>
      </c>
      <c r="H18" s="5">
        <f>IF($B18="","",$F18*$G18)</f>
        <v/>
      </c>
      <c r="I18" s="7">
        <f>IF($B18="","",SUMIFS(Production!$F$5:$F$1004,Production!$D$5:$D$1004,$B18,Production!$I$5:$I$1004,"Completed"))</f>
        <v/>
      </c>
      <c r="J18" s="7">
        <f>IF($B18="","",$F18*$I18)</f>
        <v/>
      </c>
    </row>
    <row r="19" spans="3:10">
      <c r="C19" s="7">
        <f>IF($B19="","",VLOOKUP($B19,SKUs!$B$5:$C$104,2,FALSE))</f>
        <v/>
      </c>
      <c r="E19" s="7">
        <f>IF($B19="","",VLOOKUP($D19,Materials!$B$5:$C$104,2,FALSE))</f>
        <v/>
      </c>
      <c r="G19" s="5">
        <f>IF($B19="","",VLOOKUP($D19,Materials!$B$5:$K$104,10,FALSE))</f>
        <v/>
      </c>
      <c r="H19" s="5">
        <f>IF($B19="","",$F19*$G19)</f>
        <v/>
      </c>
      <c r="I19" s="7">
        <f>IF($B19="","",SUMIFS(Production!$F$5:$F$1004,Production!$D$5:$D$1004,$B19,Production!$I$5:$I$1004,"Completed"))</f>
        <v/>
      </c>
      <c r="J19" s="7">
        <f>IF($B19="","",$F19*$I19)</f>
        <v/>
      </c>
    </row>
    <row r="20" spans="3:10">
      <c r="C20" s="7">
        <f>IF($B20="","",VLOOKUP($B20,SKUs!$B$5:$C$104,2,FALSE))</f>
        <v/>
      </c>
      <c r="E20" s="7">
        <f>IF($B20="","",VLOOKUP($D20,Materials!$B$5:$C$104,2,FALSE))</f>
        <v/>
      </c>
      <c r="G20" s="5">
        <f>IF($B20="","",VLOOKUP($D20,Materials!$B$5:$K$104,10,FALSE))</f>
        <v/>
      </c>
      <c r="H20" s="5">
        <f>IF($B20="","",$F20*$G20)</f>
        <v/>
      </c>
      <c r="I20" s="7">
        <f>IF($B20="","",SUMIFS(Production!$F$5:$F$1004,Production!$D$5:$D$1004,$B20,Production!$I$5:$I$1004,"Completed"))</f>
        <v/>
      </c>
      <c r="J20" s="7">
        <f>IF($B20="","",$F20*$I20)</f>
        <v/>
      </c>
    </row>
    <row r="21" spans="3:10">
      <c r="C21" s="7">
        <f>IF($B21="","",VLOOKUP($B21,SKUs!$B$5:$C$104,2,FALSE))</f>
        <v/>
      </c>
      <c r="E21" s="7">
        <f>IF($B21="","",VLOOKUP($D21,Materials!$B$5:$C$104,2,FALSE))</f>
        <v/>
      </c>
      <c r="G21" s="5">
        <f>IF($B21="","",VLOOKUP($D21,Materials!$B$5:$K$104,10,FALSE))</f>
        <v/>
      </c>
      <c r="H21" s="5">
        <f>IF($B21="","",$F21*$G21)</f>
        <v/>
      </c>
      <c r="I21" s="7">
        <f>IF($B21="","",SUMIFS(Production!$F$5:$F$1004,Production!$D$5:$D$1004,$B21,Production!$I$5:$I$1004,"Completed"))</f>
        <v/>
      </c>
      <c r="J21" s="7">
        <f>IF($B21="","",$F21*$I21)</f>
        <v/>
      </c>
    </row>
    <row r="22" spans="3:10">
      <c r="C22" s="7">
        <f>IF($B22="","",VLOOKUP($B22,SKUs!$B$5:$C$104,2,FALSE))</f>
        <v/>
      </c>
      <c r="E22" s="7">
        <f>IF($B22="","",VLOOKUP($D22,Materials!$B$5:$C$104,2,FALSE))</f>
        <v/>
      </c>
      <c r="G22" s="5">
        <f>IF($B22="","",VLOOKUP($D22,Materials!$B$5:$K$104,10,FALSE))</f>
        <v/>
      </c>
      <c r="H22" s="5">
        <f>IF($B22="","",$F22*$G22)</f>
        <v/>
      </c>
      <c r="I22" s="7">
        <f>IF($B22="","",SUMIFS(Production!$F$5:$F$1004,Production!$D$5:$D$1004,$B22,Production!$I$5:$I$1004,"Completed"))</f>
        <v/>
      </c>
      <c r="J22" s="7">
        <f>IF($B22="","",$F22*$I22)</f>
        <v/>
      </c>
    </row>
    <row r="23" spans="3:10">
      <c r="C23" s="7">
        <f>IF($B23="","",VLOOKUP($B23,SKUs!$B$5:$C$104,2,FALSE))</f>
        <v/>
      </c>
      <c r="E23" s="7">
        <f>IF($B23="","",VLOOKUP($D23,Materials!$B$5:$C$104,2,FALSE))</f>
        <v/>
      </c>
      <c r="G23" s="5">
        <f>IF($B23="","",VLOOKUP($D23,Materials!$B$5:$K$104,10,FALSE))</f>
        <v/>
      </c>
      <c r="H23" s="5">
        <f>IF($B23="","",$F23*$G23)</f>
        <v/>
      </c>
      <c r="I23" s="7">
        <f>IF($B23="","",SUMIFS(Production!$F$5:$F$1004,Production!$D$5:$D$1004,$B23,Production!$I$5:$I$1004,"Completed"))</f>
        <v/>
      </c>
      <c r="J23" s="7">
        <f>IF($B23="","",$F23*$I23)</f>
        <v/>
      </c>
    </row>
    <row r="24" spans="3:10">
      <c r="C24" s="7">
        <f>IF($B24="","",VLOOKUP($B24,SKUs!$B$5:$C$104,2,FALSE))</f>
        <v/>
      </c>
      <c r="E24" s="7">
        <f>IF($B24="","",VLOOKUP($D24,Materials!$B$5:$C$104,2,FALSE))</f>
        <v/>
      </c>
      <c r="G24" s="5">
        <f>IF($B24="","",VLOOKUP($D24,Materials!$B$5:$K$104,10,FALSE))</f>
        <v/>
      </c>
      <c r="H24" s="5">
        <f>IF($B24="","",$F24*$G24)</f>
        <v/>
      </c>
      <c r="I24" s="7">
        <f>IF($B24="","",SUMIFS(Production!$F$5:$F$1004,Production!$D$5:$D$1004,$B24,Production!$I$5:$I$1004,"Completed"))</f>
        <v/>
      </c>
      <c r="J24" s="7">
        <f>IF($B24="","",$F24*$I24)</f>
        <v/>
      </c>
    </row>
    <row r="25" spans="3:10">
      <c r="C25" s="7">
        <f>IF($B25="","",VLOOKUP($B25,SKUs!$B$5:$C$104,2,FALSE))</f>
        <v/>
      </c>
      <c r="E25" s="7">
        <f>IF($B25="","",VLOOKUP($D25,Materials!$B$5:$C$104,2,FALSE))</f>
        <v/>
      </c>
      <c r="G25" s="5">
        <f>IF($B25="","",VLOOKUP($D25,Materials!$B$5:$K$104,10,FALSE))</f>
        <v/>
      </c>
      <c r="H25" s="5">
        <f>IF($B25="","",$F25*$G25)</f>
        <v/>
      </c>
      <c r="I25" s="7">
        <f>IF($B25="","",SUMIFS(Production!$F$5:$F$1004,Production!$D$5:$D$1004,$B25,Production!$I$5:$I$1004,"Completed"))</f>
        <v/>
      </c>
      <c r="J25" s="7">
        <f>IF($B25="","",$F25*$I25)</f>
        <v/>
      </c>
    </row>
    <row r="26" spans="3:10">
      <c r="C26" s="7">
        <f>IF($B26="","",VLOOKUP($B26,SKUs!$B$5:$C$104,2,FALSE))</f>
        <v/>
      </c>
      <c r="E26" s="7">
        <f>IF($B26="","",VLOOKUP($D26,Materials!$B$5:$C$104,2,FALSE))</f>
        <v/>
      </c>
      <c r="G26" s="5">
        <f>IF($B26="","",VLOOKUP($D26,Materials!$B$5:$K$104,10,FALSE))</f>
        <v/>
      </c>
      <c r="H26" s="5">
        <f>IF($B26="","",$F26*$G26)</f>
        <v/>
      </c>
      <c r="I26" s="7">
        <f>IF($B26="","",SUMIFS(Production!$F$5:$F$1004,Production!$D$5:$D$1004,$B26,Production!$I$5:$I$1004,"Completed"))</f>
        <v/>
      </c>
      <c r="J26" s="7">
        <f>IF($B26="","",$F26*$I26)</f>
        <v/>
      </c>
    </row>
    <row r="27" spans="3:10">
      <c r="C27" s="7">
        <f>IF($B27="","",VLOOKUP($B27,SKUs!$B$5:$C$104,2,FALSE))</f>
        <v/>
      </c>
      <c r="E27" s="7">
        <f>IF($B27="","",VLOOKUP($D27,Materials!$B$5:$C$104,2,FALSE))</f>
        <v/>
      </c>
      <c r="G27" s="5">
        <f>IF($B27="","",VLOOKUP($D27,Materials!$B$5:$K$104,10,FALSE))</f>
        <v/>
      </c>
      <c r="H27" s="5">
        <f>IF($B27="","",$F27*$G27)</f>
        <v/>
      </c>
      <c r="I27" s="7">
        <f>IF($B27="","",SUMIFS(Production!$F$5:$F$1004,Production!$D$5:$D$1004,$B27,Production!$I$5:$I$1004,"Completed"))</f>
        <v/>
      </c>
      <c r="J27" s="7">
        <f>IF($B27="","",$F27*$I27)</f>
        <v/>
      </c>
    </row>
    <row r="28" spans="3:10">
      <c r="C28" s="7">
        <f>IF($B28="","",VLOOKUP($B28,SKUs!$B$5:$C$104,2,FALSE))</f>
        <v/>
      </c>
      <c r="E28" s="7">
        <f>IF($B28="","",VLOOKUP($D28,Materials!$B$5:$C$104,2,FALSE))</f>
        <v/>
      </c>
      <c r="G28" s="5">
        <f>IF($B28="","",VLOOKUP($D28,Materials!$B$5:$K$104,10,FALSE))</f>
        <v/>
      </c>
      <c r="H28" s="5">
        <f>IF($B28="","",$F28*$G28)</f>
        <v/>
      </c>
      <c r="I28" s="7">
        <f>IF($B28="","",SUMIFS(Production!$F$5:$F$1004,Production!$D$5:$D$1004,$B28,Production!$I$5:$I$1004,"Completed"))</f>
        <v/>
      </c>
      <c r="J28" s="7">
        <f>IF($B28="","",$F28*$I28)</f>
        <v/>
      </c>
    </row>
    <row r="29" spans="3:10">
      <c r="C29" s="7">
        <f>IF($B29="","",VLOOKUP($B29,SKUs!$B$5:$C$104,2,FALSE))</f>
        <v/>
      </c>
      <c r="E29" s="7">
        <f>IF($B29="","",VLOOKUP($D29,Materials!$B$5:$C$104,2,FALSE))</f>
        <v/>
      </c>
      <c r="G29" s="5">
        <f>IF($B29="","",VLOOKUP($D29,Materials!$B$5:$K$104,10,FALSE))</f>
        <v/>
      </c>
      <c r="H29" s="5">
        <f>IF($B29="","",$F29*$G29)</f>
        <v/>
      </c>
      <c r="I29" s="7">
        <f>IF($B29="","",SUMIFS(Production!$F$5:$F$1004,Production!$D$5:$D$1004,$B29,Production!$I$5:$I$1004,"Completed"))</f>
        <v/>
      </c>
      <c r="J29" s="7">
        <f>IF($B29="","",$F29*$I29)</f>
        <v/>
      </c>
    </row>
    <row r="30" spans="3:10">
      <c r="C30" s="7">
        <f>IF($B30="","",VLOOKUP($B30,SKUs!$B$5:$C$104,2,FALSE))</f>
        <v/>
      </c>
      <c r="E30" s="7">
        <f>IF($B30="","",VLOOKUP($D30,Materials!$B$5:$C$104,2,FALSE))</f>
        <v/>
      </c>
      <c r="G30" s="5">
        <f>IF($B30="","",VLOOKUP($D30,Materials!$B$5:$K$104,10,FALSE))</f>
        <v/>
      </c>
      <c r="H30" s="5">
        <f>IF($B30="","",$F30*$G30)</f>
        <v/>
      </c>
      <c r="I30" s="7">
        <f>IF($B30="","",SUMIFS(Production!$F$5:$F$1004,Production!$D$5:$D$1004,$B30,Production!$I$5:$I$1004,"Completed"))</f>
        <v/>
      </c>
      <c r="J30" s="7">
        <f>IF($B30="","",$F30*$I30)</f>
        <v/>
      </c>
    </row>
    <row r="31" spans="3:10">
      <c r="C31" s="7">
        <f>IF($B31="","",VLOOKUP($B31,SKUs!$B$5:$C$104,2,FALSE))</f>
        <v/>
      </c>
      <c r="E31" s="7">
        <f>IF($B31="","",VLOOKUP($D31,Materials!$B$5:$C$104,2,FALSE))</f>
        <v/>
      </c>
      <c r="G31" s="5">
        <f>IF($B31="","",VLOOKUP($D31,Materials!$B$5:$K$104,10,FALSE))</f>
        <v/>
      </c>
      <c r="H31" s="5">
        <f>IF($B31="","",$F31*$G31)</f>
        <v/>
      </c>
      <c r="I31" s="7">
        <f>IF($B31="","",SUMIFS(Production!$F$5:$F$1004,Production!$D$5:$D$1004,$B31,Production!$I$5:$I$1004,"Completed"))</f>
        <v/>
      </c>
      <c r="J31" s="7">
        <f>IF($B31="","",$F31*$I31)</f>
        <v/>
      </c>
    </row>
    <row r="32" spans="3:10">
      <c r="C32" s="7">
        <f>IF($B32="","",VLOOKUP($B32,SKUs!$B$5:$C$104,2,FALSE))</f>
        <v/>
      </c>
      <c r="E32" s="7">
        <f>IF($B32="","",VLOOKUP($D32,Materials!$B$5:$C$104,2,FALSE))</f>
        <v/>
      </c>
      <c r="G32" s="5">
        <f>IF($B32="","",VLOOKUP($D32,Materials!$B$5:$K$104,10,FALSE))</f>
        <v/>
      </c>
      <c r="H32" s="5">
        <f>IF($B32="","",$F32*$G32)</f>
        <v/>
      </c>
      <c r="I32" s="7">
        <f>IF($B32="","",SUMIFS(Production!$F$5:$F$1004,Production!$D$5:$D$1004,$B32,Production!$I$5:$I$1004,"Completed"))</f>
        <v/>
      </c>
      <c r="J32" s="7">
        <f>IF($B32="","",$F32*$I32)</f>
        <v/>
      </c>
    </row>
    <row r="33" spans="3:10">
      <c r="C33" s="7">
        <f>IF($B33="","",VLOOKUP($B33,SKUs!$B$5:$C$104,2,FALSE))</f>
        <v/>
      </c>
      <c r="E33" s="7">
        <f>IF($B33="","",VLOOKUP($D33,Materials!$B$5:$C$104,2,FALSE))</f>
        <v/>
      </c>
      <c r="G33" s="5">
        <f>IF($B33="","",VLOOKUP($D33,Materials!$B$5:$K$104,10,FALSE))</f>
        <v/>
      </c>
      <c r="H33" s="5">
        <f>IF($B33="","",$F33*$G33)</f>
        <v/>
      </c>
      <c r="I33" s="7">
        <f>IF($B33="","",SUMIFS(Production!$F$5:$F$1004,Production!$D$5:$D$1004,$B33,Production!$I$5:$I$1004,"Completed"))</f>
        <v/>
      </c>
      <c r="J33" s="7">
        <f>IF($B33="","",$F33*$I33)</f>
        <v/>
      </c>
    </row>
    <row r="34" spans="3:10">
      <c r="C34" s="7">
        <f>IF($B34="","",VLOOKUP($B34,SKUs!$B$5:$C$104,2,FALSE))</f>
        <v/>
      </c>
      <c r="E34" s="7">
        <f>IF($B34="","",VLOOKUP($D34,Materials!$B$5:$C$104,2,FALSE))</f>
        <v/>
      </c>
      <c r="G34" s="5">
        <f>IF($B34="","",VLOOKUP($D34,Materials!$B$5:$K$104,10,FALSE))</f>
        <v/>
      </c>
      <c r="H34" s="5">
        <f>IF($B34="","",$F34*$G34)</f>
        <v/>
      </c>
      <c r="I34" s="7">
        <f>IF($B34="","",SUMIFS(Production!$F$5:$F$1004,Production!$D$5:$D$1004,$B34,Production!$I$5:$I$1004,"Completed"))</f>
        <v/>
      </c>
      <c r="J34" s="7">
        <f>IF($B34="","",$F34*$I34)</f>
        <v/>
      </c>
    </row>
    <row r="35" spans="3:10">
      <c r="C35" s="7">
        <f>IF($B35="","",VLOOKUP($B35,SKUs!$B$5:$C$104,2,FALSE))</f>
        <v/>
      </c>
      <c r="E35" s="7">
        <f>IF($B35="","",VLOOKUP($D35,Materials!$B$5:$C$104,2,FALSE))</f>
        <v/>
      </c>
      <c r="G35" s="5">
        <f>IF($B35="","",VLOOKUP($D35,Materials!$B$5:$K$104,10,FALSE))</f>
        <v/>
      </c>
      <c r="H35" s="5">
        <f>IF($B35="","",$F35*$G35)</f>
        <v/>
      </c>
      <c r="I35" s="7">
        <f>IF($B35="","",SUMIFS(Production!$F$5:$F$1004,Production!$D$5:$D$1004,$B35,Production!$I$5:$I$1004,"Completed"))</f>
        <v/>
      </c>
      <c r="J35" s="7">
        <f>IF($B35="","",$F35*$I35)</f>
        <v/>
      </c>
    </row>
    <row r="36" spans="3:10">
      <c r="C36" s="7">
        <f>IF($B36="","",VLOOKUP($B36,SKUs!$B$5:$C$104,2,FALSE))</f>
        <v/>
      </c>
      <c r="E36" s="7">
        <f>IF($B36="","",VLOOKUP($D36,Materials!$B$5:$C$104,2,FALSE))</f>
        <v/>
      </c>
      <c r="G36" s="5">
        <f>IF($B36="","",VLOOKUP($D36,Materials!$B$5:$K$104,10,FALSE))</f>
        <v/>
      </c>
      <c r="H36" s="5">
        <f>IF($B36="","",$F36*$G36)</f>
        <v/>
      </c>
      <c r="I36" s="7">
        <f>IF($B36="","",SUMIFS(Production!$F$5:$F$1004,Production!$D$5:$D$1004,$B36,Production!$I$5:$I$1004,"Completed"))</f>
        <v/>
      </c>
      <c r="J36" s="7">
        <f>IF($B36="","",$F36*$I36)</f>
        <v/>
      </c>
    </row>
    <row r="37" spans="3:10">
      <c r="C37" s="7">
        <f>IF($B37="","",VLOOKUP($B37,SKUs!$B$5:$C$104,2,FALSE))</f>
        <v/>
      </c>
      <c r="E37" s="7">
        <f>IF($B37="","",VLOOKUP($D37,Materials!$B$5:$C$104,2,FALSE))</f>
        <v/>
      </c>
      <c r="G37" s="5">
        <f>IF($B37="","",VLOOKUP($D37,Materials!$B$5:$K$104,10,FALSE))</f>
        <v/>
      </c>
      <c r="H37" s="5">
        <f>IF($B37="","",$F37*$G37)</f>
        <v/>
      </c>
      <c r="I37" s="7">
        <f>IF($B37="","",SUMIFS(Production!$F$5:$F$1004,Production!$D$5:$D$1004,$B37,Production!$I$5:$I$1004,"Completed"))</f>
        <v/>
      </c>
      <c r="J37" s="7">
        <f>IF($B37="","",$F37*$I37)</f>
        <v/>
      </c>
    </row>
    <row r="38" spans="3:10">
      <c r="C38" s="7">
        <f>IF($B38="","",VLOOKUP($B38,SKUs!$B$5:$C$104,2,FALSE))</f>
        <v/>
      </c>
      <c r="E38" s="7">
        <f>IF($B38="","",VLOOKUP($D38,Materials!$B$5:$C$104,2,FALSE))</f>
        <v/>
      </c>
      <c r="G38" s="5">
        <f>IF($B38="","",VLOOKUP($D38,Materials!$B$5:$K$104,10,FALSE))</f>
        <v/>
      </c>
      <c r="H38" s="5">
        <f>IF($B38="","",$F38*$G38)</f>
        <v/>
      </c>
      <c r="I38" s="7">
        <f>IF($B38="","",SUMIFS(Production!$F$5:$F$1004,Production!$D$5:$D$1004,$B38,Production!$I$5:$I$1004,"Completed"))</f>
        <v/>
      </c>
      <c r="J38" s="7">
        <f>IF($B38="","",$F38*$I38)</f>
        <v/>
      </c>
    </row>
    <row r="39" spans="3:10">
      <c r="C39" s="7">
        <f>IF($B39="","",VLOOKUP($B39,SKUs!$B$5:$C$104,2,FALSE))</f>
        <v/>
      </c>
      <c r="E39" s="7">
        <f>IF($B39="","",VLOOKUP($D39,Materials!$B$5:$C$104,2,FALSE))</f>
        <v/>
      </c>
      <c r="G39" s="5">
        <f>IF($B39="","",VLOOKUP($D39,Materials!$B$5:$K$104,10,FALSE))</f>
        <v/>
      </c>
      <c r="H39" s="5">
        <f>IF($B39="","",$F39*$G39)</f>
        <v/>
      </c>
      <c r="I39" s="7">
        <f>IF($B39="","",SUMIFS(Production!$F$5:$F$1004,Production!$D$5:$D$1004,$B39,Production!$I$5:$I$1004,"Completed"))</f>
        <v/>
      </c>
      <c r="J39" s="7">
        <f>IF($B39="","",$F39*$I39)</f>
        <v/>
      </c>
    </row>
    <row r="40" spans="3:10">
      <c r="C40" s="7">
        <f>IF($B40="","",VLOOKUP($B40,SKUs!$B$5:$C$104,2,FALSE))</f>
        <v/>
      </c>
      <c r="E40" s="7">
        <f>IF($B40="","",VLOOKUP($D40,Materials!$B$5:$C$104,2,FALSE))</f>
        <v/>
      </c>
      <c r="G40" s="5">
        <f>IF($B40="","",VLOOKUP($D40,Materials!$B$5:$K$104,10,FALSE))</f>
        <v/>
      </c>
      <c r="H40" s="5">
        <f>IF($B40="","",$F40*$G40)</f>
        <v/>
      </c>
      <c r="I40" s="7">
        <f>IF($B40="","",SUMIFS(Production!$F$5:$F$1004,Production!$D$5:$D$1004,$B40,Production!$I$5:$I$1004,"Completed"))</f>
        <v/>
      </c>
      <c r="J40" s="7">
        <f>IF($B40="","",$F40*$I40)</f>
        <v/>
      </c>
    </row>
    <row r="41" spans="3:10">
      <c r="C41" s="7">
        <f>IF($B41="","",VLOOKUP($B41,SKUs!$B$5:$C$104,2,FALSE))</f>
        <v/>
      </c>
      <c r="E41" s="7">
        <f>IF($B41="","",VLOOKUP($D41,Materials!$B$5:$C$104,2,FALSE))</f>
        <v/>
      </c>
      <c r="G41" s="5">
        <f>IF($B41="","",VLOOKUP($D41,Materials!$B$5:$K$104,10,FALSE))</f>
        <v/>
      </c>
      <c r="H41" s="5">
        <f>IF($B41="","",$F41*$G41)</f>
        <v/>
      </c>
      <c r="I41" s="7">
        <f>IF($B41="","",SUMIFS(Production!$F$5:$F$1004,Production!$D$5:$D$1004,$B41,Production!$I$5:$I$1004,"Completed"))</f>
        <v/>
      </c>
      <c r="J41" s="7">
        <f>IF($B41="","",$F41*$I41)</f>
        <v/>
      </c>
    </row>
    <row r="42" spans="3:10">
      <c r="C42" s="7">
        <f>IF($B42="","",VLOOKUP($B42,SKUs!$B$5:$C$104,2,FALSE))</f>
        <v/>
      </c>
      <c r="E42" s="7">
        <f>IF($B42="","",VLOOKUP($D42,Materials!$B$5:$C$104,2,FALSE))</f>
        <v/>
      </c>
      <c r="G42" s="5">
        <f>IF($B42="","",VLOOKUP($D42,Materials!$B$5:$K$104,10,FALSE))</f>
        <v/>
      </c>
      <c r="H42" s="5">
        <f>IF($B42="","",$F42*$G42)</f>
        <v/>
      </c>
      <c r="I42" s="7">
        <f>IF($B42="","",SUMIFS(Production!$F$5:$F$1004,Production!$D$5:$D$1004,$B42,Production!$I$5:$I$1004,"Completed"))</f>
        <v/>
      </c>
      <c r="J42" s="7">
        <f>IF($B42="","",$F42*$I42)</f>
        <v/>
      </c>
    </row>
    <row r="43" spans="3:10">
      <c r="C43" s="7">
        <f>IF($B43="","",VLOOKUP($B43,SKUs!$B$5:$C$104,2,FALSE))</f>
        <v/>
      </c>
      <c r="E43" s="7">
        <f>IF($B43="","",VLOOKUP($D43,Materials!$B$5:$C$104,2,FALSE))</f>
        <v/>
      </c>
      <c r="G43" s="5">
        <f>IF($B43="","",VLOOKUP($D43,Materials!$B$5:$K$104,10,FALSE))</f>
        <v/>
      </c>
      <c r="H43" s="5">
        <f>IF($B43="","",$F43*$G43)</f>
        <v/>
      </c>
      <c r="I43" s="7">
        <f>IF($B43="","",SUMIFS(Production!$F$5:$F$1004,Production!$D$5:$D$1004,$B43,Production!$I$5:$I$1004,"Completed"))</f>
        <v/>
      </c>
      <c r="J43" s="7">
        <f>IF($B43="","",$F43*$I43)</f>
        <v/>
      </c>
    </row>
    <row r="44" spans="3:10">
      <c r="C44" s="7">
        <f>IF($B44="","",VLOOKUP($B44,SKUs!$B$5:$C$104,2,FALSE))</f>
        <v/>
      </c>
      <c r="E44" s="7">
        <f>IF($B44="","",VLOOKUP($D44,Materials!$B$5:$C$104,2,FALSE))</f>
        <v/>
      </c>
      <c r="G44" s="5">
        <f>IF($B44="","",VLOOKUP($D44,Materials!$B$5:$K$104,10,FALSE))</f>
        <v/>
      </c>
      <c r="H44" s="5">
        <f>IF($B44="","",$F44*$G44)</f>
        <v/>
      </c>
      <c r="I44" s="7">
        <f>IF($B44="","",SUMIFS(Production!$F$5:$F$1004,Production!$D$5:$D$1004,$B44,Production!$I$5:$I$1004,"Completed"))</f>
        <v/>
      </c>
      <c r="J44" s="7">
        <f>IF($B44="","",$F44*$I44)</f>
        <v/>
      </c>
    </row>
    <row r="45" spans="3:10">
      <c r="C45" s="7">
        <f>IF($B45="","",VLOOKUP($B45,SKUs!$B$5:$C$104,2,FALSE))</f>
        <v/>
      </c>
      <c r="E45" s="7">
        <f>IF($B45="","",VLOOKUP($D45,Materials!$B$5:$C$104,2,FALSE))</f>
        <v/>
      </c>
      <c r="G45" s="5">
        <f>IF($B45="","",VLOOKUP($D45,Materials!$B$5:$K$104,10,FALSE))</f>
        <v/>
      </c>
      <c r="H45" s="5">
        <f>IF($B45="","",$F45*$G45)</f>
        <v/>
      </c>
      <c r="I45" s="7">
        <f>IF($B45="","",SUMIFS(Production!$F$5:$F$1004,Production!$D$5:$D$1004,$B45,Production!$I$5:$I$1004,"Completed"))</f>
        <v/>
      </c>
      <c r="J45" s="7">
        <f>IF($B45="","",$F45*$I45)</f>
        <v/>
      </c>
    </row>
    <row r="46" spans="3:10">
      <c r="C46" s="7">
        <f>IF($B46="","",VLOOKUP($B46,SKUs!$B$5:$C$104,2,FALSE))</f>
        <v/>
      </c>
      <c r="E46" s="7">
        <f>IF($B46="","",VLOOKUP($D46,Materials!$B$5:$C$104,2,FALSE))</f>
        <v/>
      </c>
      <c r="G46" s="5">
        <f>IF($B46="","",VLOOKUP($D46,Materials!$B$5:$K$104,10,FALSE))</f>
        <v/>
      </c>
      <c r="H46" s="5">
        <f>IF($B46="","",$F46*$G46)</f>
        <v/>
      </c>
      <c r="I46" s="7">
        <f>IF($B46="","",SUMIFS(Production!$F$5:$F$1004,Production!$D$5:$D$1004,$B46,Production!$I$5:$I$1004,"Completed"))</f>
        <v/>
      </c>
      <c r="J46" s="7">
        <f>IF($B46="","",$F46*$I46)</f>
        <v/>
      </c>
    </row>
    <row r="47" spans="3:10">
      <c r="C47" s="7">
        <f>IF($B47="","",VLOOKUP($B47,SKUs!$B$5:$C$104,2,FALSE))</f>
        <v/>
      </c>
      <c r="E47" s="7">
        <f>IF($B47="","",VLOOKUP($D47,Materials!$B$5:$C$104,2,FALSE))</f>
        <v/>
      </c>
      <c r="G47" s="5">
        <f>IF($B47="","",VLOOKUP($D47,Materials!$B$5:$K$104,10,FALSE))</f>
        <v/>
      </c>
      <c r="H47" s="5">
        <f>IF($B47="","",$F47*$G47)</f>
        <v/>
      </c>
      <c r="I47" s="7">
        <f>IF($B47="","",SUMIFS(Production!$F$5:$F$1004,Production!$D$5:$D$1004,$B47,Production!$I$5:$I$1004,"Completed"))</f>
        <v/>
      </c>
      <c r="J47" s="7">
        <f>IF($B47="","",$F47*$I47)</f>
        <v/>
      </c>
    </row>
    <row r="48" spans="3:10">
      <c r="C48" s="7">
        <f>IF($B48="","",VLOOKUP($B48,SKUs!$B$5:$C$104,2,FALSE))</f>
        <v/>
      </c>
      <c r="E48" s="7">
        <f>IF($B48="","",VLOOKUP($D48,Materials!$B$5:$C$104,2,FALSE))</f>
        <v/>
      </c>
      <c r="G48" s="5">
        <f>IF($B48="","",VLOOKUP($D48,Materials!$B$5:$K$104,10,FALSE))</f>
        <v/>
      </c>
      <c r="H48" s="5">
        <f>IF($B48="","",$F48*$G48)</f>
        <v/>
      </c>
      <c r="I48" s="7">
        <f>IF($B48="","",SUMIFS(Production!$F$5:$F$1004,Production!$D$5:$D$1004,$B48,Production!$I$5:$I$1004,"Completed"))</f>
        <v/>
      </c>
      <c r="J48" s="7">
        <f>IF($B48="","",$F48*$I48)</f>
        <v/>
      </c>
    </row>
    <row r="49" spans="3:10">
      <c r="C49" s="7">
        <f>IF($B49="","",VLOOKUP($B49,SKUs!$B$5:$C$104,2,FALSE))</f>
        <v/>
      </c>
      <c r="E49" s="7">
        <f>IF($B49="","",VLOOKUP($D49,Materials!$B$5:$C$104,2,FALSE))</f>
        <v/>
      </c>
      <c r="G49" s="5">
        <f>IF($B49="","",VLOOKUP($D49,Materials!$B$5:$K$104,10,FALSE))</f>
        <v/>
      </c>
      <c r="H49" s="5">
        <f>IF($B49="","",$F49*$G49)</f>
        <v/>
      </c>
      <c r="I49" s="7">
        <f>IF($B49="","",SUMIFS(Production!$F$5:$F$1004,Production!$D$5:$D$1004,$B49,Production!$I$5:$I$1004,"Completed"))</f>
        <v/>
      </c>
      <c r="J49" s="7">
        <f>IF($B49="","",$F49*$I49)</f>
        <v/>
      </c>
    </row>
    <row r="50" spans="3:10">
      <c r="C50" s="7">
        <f>IF($B50="","",VLOOKUP($B50,SKUs!$B$5:$C$104,2,FALSE))</f>
        <v/>
      </c>
      <c r="E50" s="7">
        <f>IF($B50="","",VLOOKUP($D50,Materials!$B$5:$C$104,2,FALSE))</f>
        <v/>
      </c>
      <c r="G50" s="5">
        <f>IF($B50="","",VLOOKUP($D50,Materials!$B$5:$K$104,10,FALSE))</f>
        <v/>
      </c>
      <c r="H50" s="5">
        <f>IF($B50="","",$F50*$G50)</f>
        <v/>
      </c>
      <c r="I50" s="7">
        <f>IF($B50="","",SUMIFS(Production!$F$5:$F$1004,Production!$D$5:$D$1004,$B50,Production!$I$5:$I$1004,"Completed"))</f>
        <v/>
      </c>
      <c r="J50" s="7">
        <f>IF($B50="","",$F50*$I50)</f>
        <v/>
      </c>
    </row>
    <row r="51" spans="3:10">
      <c r="C51" s="7">
        <f>IF($B51="","",VLOOKUP($B51,SKUs!$B$5:$C$104,2,FALSE))</f>
        <v/>
      </c>
      <c r="E51" s="7">
        <f>IF($B51="","",VLOOKUP($D51,Materials!$B$5:$C$104,2,FALSE))</f>
        <v/>
      </c>
      <c r="G51" s="5">
        <f>IF($B51="","",VLOOKUP($D51,Materials!$B$5:$K$104,10,FALSE))</f>
        <v/>
      </c>
      <c r="H51" s="5">
        <f>IF($B51="","",$F51*$G51)</f>
        <v/>
      </c>
      <c r="I51" s="7">
        <f>IF($B51="","",SUMIFS(Production!$F$5:$F$1004,Production!$D$5:$D$1004,$B51,Production!$I$5:$I$1004,"Completed"))</f>
        <v/>
      </c>
      <c r="J51" s="7">
        <f>IF($B51="","",$F51*$I51)</f>
        <v/>
      </c>
    </row>
    <row r="52" spans="3:10">
      <c r="C52" s="7">
        <f>IF($B52="","",VLOOKUP($B52,SKUs!$B$5:$C$104,2,FALSE))</f>
        <v/>
      </c>
      <c r="E52" s="7">
        <f>IF($B52="","",VLOOKUP($D52,Materials!$B$5:$C$104,2,FALSE))</f>
        <v/>
      </c>
      <c r="G52" s="5">
        <f>IF($B52="","",VLOOKUP($D52,Materials!$B$5:$K$104,10,FALSE))</f>
        <v/>
      </c>
      <c r="H52" s="5">
        <f>IF($B52="","",$F52*$G52)</f>
        <v/>
      </c>
      <c r="I52" s="7">
        <f>IF($B52="","",SUMIFS(Production!$F$5:$F$1004,Production!$D$5:$D$1004,$B52,Production!$I$5:$I$1004,"Completed"))</f>
        <v/>
      </c>
      <c r="J52" s="7">
        <f>IF($B52="","",$F52*$I52)</f>
        <v/>
      </c>
    </row>
    <row r="53" spans="3:10">
      <c r="C53" s="7">
        <f>IF($B53="","",VLOOKUP($B53,SKUs!$B$5:$C$104,2,FALSE))</f>
        <v/>
      </c>
      <c r="E53" s="7">
        <f>IF($B53="","",VLOOKUP($D53,Materials!$B$5:$C$104,2,FALSE))</f>
        <v/>
      </c>
      <c r="G53" s="5">
        <f>IF($B53="","",VLOOKUP($D53,Materials!$B$5:$K$104,10,FALSE))</f>
        <v/>
      </c>
      <c r="H53" s="5">
        <f>IF($B53="","",$F53*$G53)</f>
        <v/>
      </c>
      <c r="I53" s="7">
        <f>IF($B53="","",SUMIFS(Production!$F$5:$F$1004,Production!$D$5:$D$1004,$B53,Production!$I$5:$I$1004,"Completed"))</f>
        <v/>
      </c>
      <c r="J53" s="7">
        <f>IF($B53="","",$F53*$I53)</f>
        <v/>
      </c>
    </row>
    <row r="54" spans="3:10">
      <c r="C54" s="7">
        <f>IF($B54="","",VLOOKUP($B54,SKUs!$B$5:$C$104,2,FALSE))</f>
        <v/>
      </c>
      <c r="E54" s="7">
        <f>IF($B54="","",VLOOKUP($D54,Materials!$B$5:$C$104,2,FALSE))</f>
        <v/>
      </c>
      <c r="G54" s="5">
        <f>IF($B54="","",VLOOKUP($D54,Materials!$B$5:$K$104,10,FALSE))</f>
        <v/>
      </c>
      <c r="H54" s="5">
        <f>IF($B54="","",$F54*$G54)</f>
        <v/>
      </c>
      <c r="I54" s="7">
        <f>IF($B54="","",SUMIFS(Production!$F$5:$F$1004,Production!$D$5:$D$1004,$B54,Production!$I$5:$I$1004,"Completed"))</f>
        <v/>
      </c>
      <c r="J54" s="7">
        <f>IF($B54="","",$F54*$I54)</f>
        <v/>
      </c>
    </row>
    <row r="55" spans="3:10">
      <c r="C55" s="7">
        <f>IF($B55="","",VLOOKUP($B55,SKUs!$B$5:$C$104,2,FALSE))</f>
        <v/>
      </c>
      <c r="E55" s="7">
        <f>IF($B55="","",VLOOKUP($D55,Materials!$B$5:$C$104,2,FALSE))</f>
        <v/>
      </c>
      <c r="G55" s="5">
        <f>IF($B55="","",VLOOKUP($D55,Materials!$B$5:$K$104,10,FALSE))</f>
        <v/>
      </c>
      <c r="H55" s="5">
        <f>IF($B55="","",$F55*$G55)</f>
        <v/>
      </c>
      <c r="I55" s="7">
        <f>IF($B55="","",SUMIFS(Production!$F$5:$F$1004,Production!$D$5:$D$1004,$B55,Production!$I$5:$I$1004,"Completed"))</f>
        <v/>
      </c>
      <c r="J55" s="7">
        <f>IF($B55="","",$F55*$I55)</f>
        <v/>
      </c>
    </row>
    <row r="56" spans="3:10">
      <c r="C56" s="7">
        <f>IF($B56="","",VLOOKUP($B56,SKUs!$B$5:$C$104,2,FALSE))</f>
        <v/>
      </c>
      <c r="E56" s="7">
        <f>IF($B56="","",VLOOKUP($D56,Materials!$B$5:$C$104,2,FALSE))</f>
        <v/>
      </c>
      <c r="G56" s="5">
        <f>IF($B56="","",VLOOKUP($D56,Materials!$B$5:$K$104,10,FALSE))</f>
        <v/>
      </c>
      <c r="H56" s="5">
        <f>IF($B56="","",$F56*$G56)</f>
        <v/>
      </c>
      <c r="I56" s="7">
        <f>IF($B56="","",SUMIFS(Production!$F$5:$F$1004,Production!$D$5:$D$1004,$B56,Production!$I$5:$I$1004,"Completed"))</f>
        <v/>
      </c>
      <c r="J56" s="7">
        <f>IF($B56="","",$F56*$I56)</f>
        <v/>
      </c>
    </row>
    <row r="57" spans="3:10">
      <c r="C57" s="7">
        <f>IF($B57="","",VLOOKUP($B57,SKUs!$B$5:$C$104,2,FALSE))</f>
        <v/>
      </c>
      <c r="E57" s="7">
        <f>IF($B57="","",VLOOKUP($D57,Materials!$B$5:$C$104,2,FALSE))</f>
        <v/>
      </c>
      <c r="G57" s="5">
        <f>IF($B57="","",VLOOKUP($D57,Materials!$B$5:$K$104,10,FALSE))</f>
        <v/>
      </c>
      <c r="H57" s="5">
        <f>IF($B57="","",$F57*$G57)</f>
        <v/>
      </c>
      <c r="I57" s="7">
        <f>IF($B57="","",SUMIFS(Production!$F$5:$F$1004,Production!$D$5:$D$1004,$B57,Production!$I$5:$I$1004,"Completed"))</f>
        <v/>
      </c>
      <c r="J57" s="7">
        <f>IF($B57="","",$F57*$I57)</f>
        <v/>
      </c>
    </row>
    <row r="58" spans="3:10">
      <c r="C58" s="7">
        <f>IF($B58="","",VLOOKUP($B58,SKUs!$B$5:$C$104,2,FALSE))</f>
        <v/>
      </c>
      <c r="E58" s="7">
        <f>IF($B58="","",VLOOKUP($D58,Materials!$B$5:$C$104,2,FALSE))</f>
        <v/>
      </c>
      <c r="G58" s="5">
        <f>IF($B58="","",VLOOKUP($D58,Materials!$B$5:$K$104,10,FALSE))</f>
        <v/>
      </c>
      <c r="H58" s="5">
        <f>IF($B58="","",$F58*$G58)</f>
        <v/>
      </c>
      <c r="I58" s="7">
        <f>IF($B58="","",SUMIFS(Production!$F$5:$F$1004,Production!$D$5:$D$1004,$B58,Production!$I$5:$I$1004,"Completed"))</f>
        <v/>
      </c>
      <c r="J58" s="7">
        <f>IF($B58="","",$F58*$I58)</f>
        <v/>
      </c>
    </row>
    <row r="59" spans="3:10">
      <c r="C59" s="7">
        <f>IF($B59="","",VLOOKUP($B59,SKUs!$B$5:$C$104,2,FALSE))</f>
        <v/>
      </c>
      <c r="E59" s="7">
        <f>IF($B59="","",VLOOKUP($D59,Materials!$B$5:$C$104,2,FALSE))</f>
        <v/>
      </c>
      <c r="G59" s="5">
        <f>IF($B59="","",VLOOKUP($D59,Materials!$B$5:$K$104,10,FALSE))</f>
        <v/>
      </c>
      <c r="H59" s="5">
        <f>IF($B59="","",$F59*$G59)</f>
        <v/>
      </c>
      <c r="I59" s="7">
        <f>IF($B59="","",SUMIFS(Production!$F$5:$F$1004,Production!$D$5:$D$1004,$B59,Production!$I$5:$I$1004,"Completed"))</f>
        <v/>
      </c>
      <c r="J59" s="7">
        <f>IF($B59="","",$F59*$I59)</f>
        <v/>
      </c>
    </row>
    <row r="60" spans="3:10">
      <c r="C60" s="7">
        <f>IF($B60="","",VLOOKUP($B60,SKUs!$B$5:$C$104,2,FALSE))</f>
        <v/>
      </c>
      <c r="E60" s="7">
        <f>IF($B60="","",VLOOKUP($D60,Materials!$B$5:$C$104,2,FALSE))</f>
        <v/>
      </c>
      <c r="G60" s="5">
        <f>IF($B60="","",VLOOKUP($D60,Materials!$B$5:$K$104,10,FALSE))</f>
        <v/>
      </c>
      <c r="H60" s="5">
        <f>IF($B60="","",$F60*$G60)</f>
        <v/>
      </c>
      <c r="I60" s="7">
        <f>IF($B60="","",SUMIFS(Production!$F$5:$F$1004,Production!$D$5:$D$1004,$B60,Production!$I$5:$I$1004,"Completed"))</f>
        <v/>
      </c>
      <c r="J60" s="7">
        <f>IF($B60="","",$F60*$I60)</f>
        <v/>
      </c>
    </row>
    <row r="61" spans="3:10">
      <c r="C61" s="7">
        <f>IF($B61="","",VLOOKUP($B61,SKUs!$B$5:$C$104,2,FALSE))</f>
        <v/>
      </c>
      <c r="E61" s="7">
        <f>IF($B61="","",VLOOKUP($D61,Materials!$B$5:$C$104,2,FALSE))</f>
        <v/>
      </c>
      <c r="G61" s="5">
        <f>IF($B61="","",VLOOKUP($D61,Materials!$B$5:$K$104,10,FALSE))</f>
        <v/>
      </c>
      <c r="H61" s="5">
        <f>IF($B61="","",$F61*$G61)</f>
        <v/>
      </c>
      <c r="I61" s="7">
        <f>IF($B61="","",SUMIFS(Production!$F$5:$F$1004,Production!$D$5:$D$1004,$B61,Production!$I$5:$I$1004,"Completed"))</f>
        <v/>
      </c>
      <c r="J61" s="7">
        <f>IF($B61="","",$F61*$I61)</f>
        <v/>
      </c>
    </row>
    <row r="62" spans="3:10">
      <c r="C62" s="7">
        <f>IF($B62="","",VLOOKUP($B62,SKUs!$B$5:$C$104,2,FALSE))</f>
        <v/>
      </c>
      <c r="E62" s="7">
        <f>IF($B62="","",VLOOKUP($D62,Materials!$B$5:$C$104,2,FALSE))</f>
        <v/>
      </c>
      <c r="G62" s="5">
        <f>IF($B62="","",VLOOKUP($D62,Materials!$B$5:$K$104,10,FALSE))</f>
        <v/>
      </c>
      <c r="H62" s="5">
        <f>IF($B62="","",$F62*$G62)</f>
        <v/>
      </c>
      <c r="I62" s="7">
        <f>IF($B62="","",SUMIFS(Production!$F$5:$F$1004,Production!$D$5:$D$1004,$B62,Production!$I$5:$I$1004,"Completed"))</f>
        <v/>
      </c>
      <c r="J62" s="7">
        <f>IF($B62="","",$F62*$I62)</f>
        <v/>
      </c>
    </row>
    <row r="63" spans="3:10">
      <c r="C63" s="7">
        <f>IF($B63="","",VLOOKUP($B63,SKUs!$B$5:$C$104,2,FALSE))</f>
        <v/>
      </c>
      <c r="E63" s="7">
        <f>IF($B63="","",VLOOKUP($D63,Materials!$B$5:$C$104,2,FALSE))</f>
        <v/>
      </c>
      <c r="G63" s="5">
        <f>IF($B63="","",VLOOKUP($D63,Materials!$B$5:$K$104,10,FALSE))</f>
        <v/>
      </c>
      <c r="H63" s="5">
        <f>IF($B63="","",$F63*$G63)</f>
        <v/>
      </c>
      <c r="I63" s="7">
        <f>IF($B63="","",SUMIFS(Production!$F$5:$F$1004,Production!$D$5:$D$1004,$B63,Production!$I$5:$I$1004,"Completed"))</f>
        <v/>
      </c>
      <c r="J63" s="7">
        <f>IF($B63="","",$F63*$I63)</f>
        <v/>
      </c>
    </row>
    <row r="64" spans="3:10">
      <c r="C64" s="7">
        <f>IF($B64="","",VLOOKUP($B64,SKUs!$B$5:$C$104,2,FALSE))</f>
        <v/>
      </c>
      <c r="E64" s="7">
        <f>IF($B64="","",VLOOKUP($D64,Materials!$B$5:$C$104,2,FALSE))</f>
        <v/>
      </c>
      <c r="G64" s="5">
        <f>IF($B64="","",VLOOKUP($D64,Materials!$B$5:$K$104,10,FALSE))</f>
        <v/>
      </c>
      <c r="H64" s="5">
        <f>IF($B64="","",$F64*$G64)</f>
        <v/>
      </c>
      <c r="I64" s="7">
        <f>IF($B64="","",SUMIFS(Production!$F$5:$F$1004,Production!$D$5:$D$1004,$B64,Production!$I$5:$I$1004,"Completed"))</f>
        <v/>
      </c>
      <c r="J64" s="7">
        <f>IF($B64="","",$F64*$I64)</f>
        <v/>
      </c>
    </row>
    <row r="65" spans="3:10">
      <c r="C65" s="7">
        <f>IF($B65="","",VLOOKUP($B65,SKUs!$B$5:$C$104,2,FALSE))</f>
        <v/>
      </c>
      <c r="E65" s="7">
        <f>IF($B65="","",VLOOKUP($D65,Materials!$B$5:$C$104,2,FALSE))</f>
        <v/>
      </c>
      <c r="G65" s="5">
        <f>IF($B65="","",VLOOKUP($D65,Materials!$B$5:$K$104,10,FALSE))</f>
        <v/>
      </c>
      <c r="H65" s="5">
        <f>IF($B65="","",$F65*$G65)</f>
        <v/>
      </c>
      <c r="I65" s="7">
        <f>IF($B65="","",SUMIFS(Production!$F$5:$F$1004,Production!$D$5:$D$1004,$B65,Production!$I$5:$I$1004,"Completed"))</f>
        <v/>
      </c>
      <c r="J65" s="7">
        <f>IF($B65="","",$F65*$I65)</f>
        <v/>
      </c>
    </row>
    <row r="66" spans="3:10">
      <c r="C66" s="7">
        <f>IF($B66="","",VLOOKUP($B66,SKUs!$B$5:$C$104,2,FALSE))</f>
        <v/>
      </c>
      <c r="E66" s="7">
        <f>IF($B66="","",VLOOKUP($D66,Materials!$B$5:$C$104,2,FALSE))</f>
        <v/>
      </c>
      <c r="G66" s="5">
        <f>IF($B66="","",VLOOKUP($D66,Materials!$B$5:$K$104,10,FALSE))</f>
        <v/>
      </c>
      <c r="H66" s="5">
        <f>IF($B66="","",$F66*$G66)</f>
        <v/>
      </c>
      <c r="I66" s="7">
        <f>IF($B66="","",SUMIFS(Production!$F$5:$F$1004,Production!$D$5:$D$1004,$B66,Production!$I$5:$I$1004,"Completed"))</f>
        <v/>
      </c>
      <c r="J66" s="7">
        <f>IF($B66="","",$F66*$I66)</f>
        <v/>
      </c>
    </row>
    <row r="67" spans="3:10">
      <c r="C67" s="7">
        <f>IF($B67="","",VLOOKUP($B67,SKUs!$B$5:$C$104,2,FALSE))</f>
        <v/>
      </c>
      <c r="E67" s="7">
        <f>IF($B67="","",VLOOKUP($D67,Materials!$B$5:$C$104,2,FALSE))</f>
        <v/>
      </c>
      <c r="G67" s="5">
        <f>IF($B67="","",VLOOKUP($D67,Materials!$B$5:$K$104,10,FALSE))</f>
        <v/>
      </c>
      <c r="H67" s="5">
        <f>IF($B67="","",$F67*$G67)</f>
        <v/>
      </c>
      <c r="I67" s="7">
        <f>IF($B67="","",SUMIFS(Production!$F$5:$F$1004,Production!$D$5:$D$1004,$B67,Production!$I$5:$I$1004,"Completed"))</f>
        <v/>
      </c>
      <c r="J67" s="7">
        <f>IF($B67="","",$F67*$I67)</f>
        <v/>
      </c>
    </row>
    <row r="68" spans="3:10">
      <c r="C68" s="7">
        <f>IF($B68="","",VLOOKUP($B68,SKUs!$B$5:$C$104,2,FALSE))</f>
        <v/>
      </c>
      <c r="E68" s="7">
        <f>IF($B68="","",VLOOKUP($D68,Materials!$B$5:$C$104,2,FALSE))</f>
        <v/>
      </c>
      <c r="G68" s="5">
        <f>IF($B68="","",VLOOKUP($D68,Materials!$B$5:$K$104,10,FALSE))</f>
        <v/>
      </c>
      <c r="H68" s="5">
        <f>IF($B68="","",$F68*$G68)</f>
        <v/>
      </c>
      <c r="I68" s="7">
        <f>IF($B68="","",SUMIFS(Production!$F$5:$F$1004,Production!$D$5:$D$1004,$B68,Production!$I$5:$I$1004,"Completed"))</f>
        <v/>
      </c>
      <c r="J68" s="7">
        <f>IF($B68="","",$F68*$I68)</f>
        <v/>
      </c>
    </row>
    <row r="69" spans="3:10">
      <c r="C69" s="7">
        <f>IF($B69="","",VLOOKUP($B69,SKUs!$B$5:$C$104,2,FALSE))</f>
        <v/>
      </c>
      <c r="E69" s="7">
        <f>IF($B69="","",VLOOKUP($D69,Materials!$B$5:$C$104,2,FALSE))</f>
        <v/>
      </c>
      <c r="G69" s="5">
        <f>IF($B69="","",VLOOKUP($D69,Materials!$B$5:$K$104,10,FALSE))</f>
        <v/>
      </c>
      <c r="H69" s="5">
        <f>IF($B69="","",$F69*$G69)</f>
        <v/>
      </c>
      <c r="I69" s="7">
        <f>IF($B69="","",SUMIFS(Production!$F$5:$F$1004,Production!$D$5:$D$1004,$B69,Production!$I$5:$I$1004,"Completed"))</f>
        <v/>
      </c>
      <c r="J69" s="7">
        <f>IF($B69="","",$F69*$I69)</f>
        <v/>
      </c>
    </row>
    <row r="70" spans="3:10">
      <c r="C70" s="7">
        <f>IF($B70="","",VLOOKUP($B70,SKUs!$B$5:$C$104,2,FALSE))</f>
        <v/>
      </c>
      <c r="E70" s="7">
        <f>IF($B70="","",VLOOKUP($D70,Materials!$B$5:$C$104,2,FALSE))</f>
        <v/>
      </c>
      <c r="G70" s="5">
        <f>IF($B70="","",VLOOKUP($D70,Materials!$B$5:$K$104,10,FALSE))</f>
        <v/>
      </c>
      <c r="H70" s="5">
        <f>IF($B70="","",$F70*$G70)</f>
        <v/>
      </c>
      <c r="I70" s="7">
        <f>IF($B70="","",SUMIFS(Production!$F$5:$F$1004,Production!$D$5:$D$1004,$B70,Production!$I$5:$I$1004,"Completed"))</f>
        <v/>
      </c>
      <c r="J70" s="7">
        <f>IF($B70="","",$F70*$I70)</f>
        <v/>
      </c>
    </row>
    <row r="71" spans="3:10">
      <c r="C71" s="7">
        <f>IF($B71="","",VLOOKUP($B71,SKUs!$B$5:$C$104,2,FALSE))</f>
        <v/>
      </c>
      <c r="E71" s="7">
        <f>IF($B71="","",VLOOKUP($D71,Materials!$B$5:$C$104,2,FALSE))</f>
        <v/>
      </c>
      <c r="G71" s="5">
        <f>IF($B71="","",VLOOKUP($D71,Materials!$B$5:$K$104,10,FALSE))</f>
        <v/>
      </c>
      <c r="H71" s="5">
        <f>IF($B71="","",$F71*$G71)</f>
        <v/>
      </c>
      <c r="I71" s="7">
        <f>IF($B71="","",SUMIFS(Production!$F$5:$F$1004,Production!$D$5:$D$1004,$B71,Production!$I$5:$I$1004,"Completed"))</f>
        <v/>
      </c>
      <c r="J71" s="7">
        <f>IF($B71="","",$F71*$I71)</f>
        <v/>
      </c>
    </row>
    <row r="72" spans="3:10">
      <c r="C72" s="7">
        <f>IF($B72="","",VLOOKUP($B72,SKUs!$B$5:$C$104,2,FALSE))</f>
        <v/>
      </c>
      <c r="E72" s="7">
        <f>IF($B72="","",VLOOKUP($D72,Materials!$B$5:$C$104,2,FALSE))</f>
        <v/>
      </c>
      <c r="G72" s="5">
        <f>IF($B72="","",VLOOKUP($D72,Materials!$B$5:$K$104,10,FALSE))</f>
        <v/>
      </c>
      <c r="H72" s="5">
        <f>IF($B72="","",$F72*$G72)</f>
        <v/>
      </c>
      <c r="I72" s="7">
        <f>IF($B72="","",SUMIFS(Production!$F$5:$F$1004,Production!$D$5:$D$1004,$B72,Production!$I$5:$I$1004,"Completed"))</f>
        <v/>
      </c>
      <c r="J72" s="7">
        <f>IF($B72="","",$F72*$I72)</f>
        <v/>
      </c>
    </row>
    <row r="73" spans="3:10">
      <c r="C73" s="7">
        <f>IF($B73="","",VLOOKUP($B73,SKUs!$B$5:$C$104,2,FALSE))</f>
        <v/>
      </c>
      <c r="E73" s="7">
        <f>IF($B73="","",VLOOKUP($D73,Materials!$B$5:$C$104,2,FALSE))</f>
        <v/>
      </c>
      <c r="G73" s="5">
        <f>IF($B73="","",VLOOKUP($D73,Materials!$B$5:$K$104,10,FALSE))</f>
        <v/>
      </c>
      <c r="H73" s="5">
        <f>IF($B73="","",$F73*$G73)</f>
        <v/>
      </c>
      <c r="I73" s="7">
        <f>IF($B73="","",SUMIFS(Production!$F$5:$F$1004,Production!$D$5:$D$1004,$B73,Production!$I$5:$I$1004,"Completed"))</f>
        <v/>
      </c>
      <c r="J73" s="7">
        <f>IF($B73="","",$F73*$I73)</f>
        <v/>
      </c>
    </row>
    <row r="74" spans="3:10">
      <c r="C74" s="7">
        <f>IF($B74="","",VLOOKUP($B74,SKUs!$B$5:$C$104,2,FALSE))</f>
        <v/>
      </c>
      <c r="E74" s="7">
        <f>IF($B74="","",VLOOKUP($D74,Materials!$B$5:$C$104,2,FALSE))</f>
        <v/>
      </c>
      <c r="G74" s="5">
        <f>IF($B74="","",VLOOKUP($D74,Materials!$B$5:$K$104,10,FALSE))</f>
        <v/>
      </c>
      <c r="H74" s="5">
        <f>IF($B74="","",$F74*$G74)</f>
        <v/>
      </c>
      <c r="I74" s="7">
        <f>IF($B74="","",SUMIFS(Production!$F$5:$F$1004,Production!$D$5:$D$1004,$B74,Production!$I$5:$I$1004,"Completed"))</f>
        <v/>
      </c>
      <c r="J74" s="7">
        <f>IF($B74="","",$F74*$I74)</f>
        <v/>
      </c>
    </row>
    <row r="75" spans="3:10">
      <c r="C75" s="7">
        <f>IF($B75="","",VLOOKUP($B75,SKUs!$B$5:$C$104,2,FALSE))</f>
        <v/>
      </c>
      <c r="E75" s="7">
        <f>IF($B75="","",VLOOKUP($D75,Materials!$B$5:$C$104,2,FALSE))</f>
        <v/>
      </c>
      <c r="G75" s="5">
        <f>IF($B75="","",VLOOKUP($D75,Materials!$B$5:$K$104,10,FALSE))</f>
        <v/>
      </c>
      <c r="H75" s="5">
        <f>IF($B75="","",$F75*$G75)</f>
        <v/>
      </c>
      <c r="I75" s="7">
        <f>IF($B75="","",SUMIFS(Production!$F$5:$F$1004,Production!$D$5:$D$1004,$B75,Production!$I$5:$I$1004,"Completed"))</f>
        <v/>
      </c>
      <c r="J75" s="7">
        <f>IF($B75="","",$F75*$I75)</f>
        <v/>
      </c>
    </row>
    <row r="76" spans="3:10">
      <c r="C76" s="7">
        <f>IF($B76="","",VLOOKUP($B76,SKUs!$B$5:$C$104,2,FALSE))</f>
        <v/>
      </c>
      <c r="E76" s="7">
        <f>IF($B76="","",VLOOKUP($D76,Materials!$B$5:$C$104,2,FALSE))</f>
        <v/>
      </c>
      <c r="G76" s="5">
        <f>IF($B76="","",VLOOKUP($D76,Materials!$B$5:$K$104,10,FALSE))</f>
        <v/>
      </c>
      <c r="H76" s="5">
        <f>IF($B76="","",$F76*$G76)</f>
        <v/>
      </c>
      <c r="I76" s="7">
        <f>IF($B76="","",SUMIFS(Production!$F$5:$F$1004,Production!$D$5:$D$1004,$B76,Production!$I$5:$I$1004,"Completed"))</f>
        <v/>
      </c>
      <c r="J76" s="7">
        <f>IF($B76="","",$F76*$I76)</f>
        <v/>
      </c>
    </row>
    <row r="77" spans="3:10">
      <c r="C77" s="7">
        <f>IF($B77="","",VLOOKUP($B77,SKUs!$B$5:$C$104,2,FALSE))</f>
        <v/>
      </c>
      <c r="E77" s="7">
        <f>IF($B77="","",VLOOKUP($D77,Materials!$B$5:$C$104,2,FALSE))</f>
        <v/>
      </c>
      <c r="G77" s="5">
        <f>IF($B77="","",VLOOKUP($D77,Materials!$B$5:$K$104,10,FALSE))</f>
        <v/>
      </c>
      <c r="H77" s="5">
        <f>IF($B77="","",$F77*$G77)</f>
        <v/>
      </c>
      <c r="I77" s="7">
        <f>IF($B77="","",SUMIFS(Production!$F$5:$F$1004,Production!$D$5:$D$1004,$B77,Production!$I$5:$I$1004,"Completed"))</f>
        <v/>
      </c>
      <c r="J77" s="7">
        <f>IF($B77="","",$F77*$I77)</f>
        <v/>
      </c>
    </row>
    <row r="78" spans="3:10">
      <c r="C78" s="7">
        <f>IF($B78="","",VLOOKUP($B78,SKUs!$B$5:$C$104,2,FALSE))</f>
        <v/>
      </c>
      <c r="E78" s="7">
        <f>IF($B78="","",VLOOKUP($D78,Materials!$B$5:$C$104,2,FALSE))</f>
        <v/>
      </c>
      <c r="G78" s="5">
        <f>IF($B78="","",VLOOKUP($D78,Materials!$B$5:$K$104,10,FALSE))</f>
        <v/>
      </c>
      <c r="H78" s="5">
        <f>IF($B78="","",$F78*$G78)</f>
        <v/>
      </c>
      <c r="I78" s="7">
        <f>IF($B78="","",SUMIFS(Production!$F$5:$F$1004,Production!$D$5:$D$1004,$B78,Production!$I$5:$I$1004,"Completed"))</f>
        <v/>
      </c>
      <c r="J78" s="7">
        <f>IF($B78="","",$F78*$I78)</f>
        <v/>
      </c>
    </row>
    <row r="79" spans="3:10">
      <c r="C79" s="7">
        <f>IF($B79="","",VLOOKUP($B79,SKUs!$B$5:$C$104,2,FALSE))</f>
        <v/>
      </c>
      <c r="E79" s="7">
        <f>IF($B79="","",VLOOKUP($D79,Materials!$B$5:$C$104,2,FALSE))</f>
        <v/>
      </c>
      <c r="G79" s="5">
        <f>IF($B79="","",VLOOKUP($D79,Materials!$B$5:$K$104,10,FALSE))</f>
        <v/>
      </c>
      <c r="H79" s="5">
        <f>IF($B79="","",$F79*$G79)</f>
        <v/>
      </c>
      <c r="I79" s="7">
        <f>IF($B79="","",SUMIFS(Production!$F$5:$F$1004,Production!$D$5:$D$1004,$B79,Production!$I$5:$I$1004,"Completed"))</f>
        <v/>
      </c>
      <c r="J79" s="7">
        <f>IF($B79="","",$F79*$I79)</f>
        <v/>
      </c>
    </row>
    <row r="80" spans="3:10">
      <c r="C80" s="7">
        <f>IF($B80="","",VLOOKUP($B80,SKUs!$B$5:$C$104,2,FALSE))</f>
        <v/>
      </c>
      <c r="E80" s="7">
        <f>IF($B80="","",VLOOKUP($D80,Materials!$B$5:$C$104,2,FALSE))</f>
        <v/>
      </c>
      <c r="G80" s="5">
        <f>IF($B80="","",VLOOKUP($D80,Materials!$B$5:$K$104,10,FALSE))</f>
        <v/>
      </c>
      <c r="H80" s="5">
        <f>IF($B80="","",$F80*$G80)</f>
        <v/>
      </c>
      <c r="I80" s="7">
        <f>IF($B80="","",SUMIFS(Production!$F$5:$F$1004,Production!$D$5:$D$1004,$B80,Production!$I$5:$I$1004,"Completed"))</f>
        <v/>
      </c>
      <c r="J80" s="7">
        <f>IF($B80="","",$F80*$I80)</f>
        <v/>
      </c>
    </row>
    <row r="81" spans="3:10">
      <c r="C81" s="7">
        <f>IF($B81="","",VLOOKUP($B81,SKUs!$B$5:$C$104,2,FALSE))</f>
        <v/>
      </c>
      <c r="E81" s="7">
        <f>IF($B81="","",VLOOKUP($D81,Materials!$B$5:$C$104,2,FALSE))</f>
        <v/>
      </c>
      <c r="G81" s="5">
        <f>IF($B81="","",VLOOKUP($D81,Materials!$B$5:$K$104,10,FALSE))</f>
        <v/>
      </c>
      <c r="H81" s="5">
        <f>IF($B81="","",$F81*$G81)</f>
        <v/>
      </c>
      <c r="I81" s="7">
        <f>IF($B81="","",SUMIFS(Production!$F$5:$F$1004,Production!$D$5:$D$1004,$B81,Production!$I$5:$I$1004,"Completed"))</f>
        <v/>
      </c>
      <c r="J81" s="7">
        <f>IF($B81="","",$F81*$I81)</f>
        <v/>
      </c>
    </row>
    <row r="82" spans="3:10">
      <c r="C82" s="7">
        <f>IF($B82="","",VLOOKUP($B82,SKUs!$B$5:$C$104,2,FALSE))</f>
        <v/>
      </c>
      <c r="E82" s="7">
        <f>IF($B82="","",VLOOKUP($D82,Materials!$B$5:$C$104,2,FALSE))</f>
        <v/>
      </c>
      <c r="G82" s="5">
        <f>IF($B82="","",VLOOKUP($D82,Materials!$B$5:$K$104,10,FALSE))</f>
        <v/>
      </c>
      <c r="H82" s="5">
        <f>IF($B82="","",$F82*$G82)</f>
        <v/>
      </c>
      <c r="I82" s="7">
        <f>IF($B82="","",SUMIFS(Production!$F$5:$F$1004,Production!$D$5:$D$1004,$B82,Production!$I$5:$I$1004,"Completed"))</f>
        <v/>
      </c>
      <c r="J82" s="7">
        <f>IF($B82="","",$F82*$I82)</f>
        <v/>
      </c>
    </row>
    <row r="83" spans="3:10">
      <c r="C83" s="7">
        <f>IF($B83="","",VLOOKUP($B83,SKUs!$B$5:$C$104,2,FALSE))</f>
        <v/>
      </c>
      <c r="E83" s="7">
        <f>IF($B83="","",VLOOKUP($D83,Materials!$B$5:$C$104,2,FALSE))</f>
        <v/>
      </c>
      <c r="G83" s="5">
        <f>IF($B83="","",VLOOKUP($D83,Materials!$B$5:$K$104,10,FALSE))</f>
        <v/>
      </c>
      <c r="H83" s="5">
        <f>IF($B83="","",$F83*$G83)</f>
        <v/>
      </c>
      <c r="I83" s="7">
        <f>IF($B83="","",SUMIFS(Production!$F$5:$F$1004,Production!$D$5:$D$1004,$B83,Production!$I$5:$I$1004,"Completed"))</f>
        <v/>
      </c>
      <c r="J83" s="7">
        <f>IF($B83="","",$F83*$I83)</f>
        <v/>
      </c>
    </row>
    <row r="84" spans="3:10">
      <c r="C84" s="7">
        <f>IF($B84="","",VLOOKUP($B84,SKUs!$B$5:$C$104,2,FALSE))</f>
        <v/>
      </c>
      <c r="E84" s="7">
        <f>IF($B84="","",VLOOKUP($D84,Materials!$B$5:$C$104,2,FALSE))</f>
        <v/>
      </c>
      <c r="G84" s="5">
        <f>IF($B84="","",VLOOKUP($D84,Materials!$B$5:$K$104,10,FALSE))</f>
        <v/>
      </c>
      <c r="H84" s="5">
        <f>IF($B84="","",$F84*$G84)</f>
        <v/>
      </c>
      <c r="I84" s="7">
        <f>IF($B84="","",SUMIFS(Production!$F$5:$F$1004,Production!$D$5:$D$1004,$B84,Production!$I$5:$I$1004,"Completed"))</f>
        <v/>
      </c>
      <c r="J84" s="7">
        <f>IF($B84="","",$F84*$I84)</f>
        <v/>
      </c>
    </row>
    <row r="85" spans="3:10">
      <c r="C85" s="7">
        <f>IF($B85="","",VLOOKUP($B85,SKUs!$B$5:$C$104,2,FALSE))</f>
        <v/>
      </c>
      <c r="E85" s="7">
        <f>IF($B85="","",VLOOKUP($D85,Materials!$B$5:$C$104,2,FALSE))</f>
        <v/>
      </c>
      <c r="G85" s="5">
        <f>IF($B85="","",VLOOKUP($D85,Materials!$B$5:$K$104,10,FALSE))</f>
        <v/>
      </c>
      <c r="H85" s="5">
        <f>IF($B85="","",$F85*$G85)</f>
        <v/>
      </c>
      <c r="I85" s="7">
        <f>IF($B85="","",SUMIFS(Production!$F$5:$F$1004,Production!$D$5:$D$1004,$B85,Production!$I$5:$I$1004,"Completed"))</f>
        <v/>
      </c>
      <c r="J85" s="7">
        <f>IF($B85="","",$F85*$I85)</f>
        <v/>
      </c>
    </row>
    <row r="86" spans="3:10">
      <c r="C86" s="7">
        <f>IF($B86="","",VLOOKUP($B86,SKUs!$B$5:$C$104,2,FALSE))</f>
        <v/>
      </c>
      <c r="E86" s="7">
        <f>IF($B86="","",VLOOKUP($D86,Materials!$B$5:$C$104,2,FALSE))</f>
        <v/>
      </c>
      <c r="G86" s="5">
        <f>IF($B86="","",VLOOKUP($D86,Materials!$B$5:$K$104,10,FALSE))</f>
        <v/>
      </c>
      <c r="H86" s="5">
        <f>IF($B86="","",$F86*$G86)</f>
        <v/>
      </c>
      <c r="I86" s="7">
        <f>IF($B86="","",SUMIFS(Production!$F$5:$F$1004,Production!$D$5:$D$1004,$B86,Production!$I$5:$I$1004,"Completed"))</f>
        <v/>
      </c>
      <c r="J86" s="7">
        <f>IF($B86="","",$F86*$I86)</f>
        <v/>
      </c>
    </row>
    <row r="87" spans="3:10">
      <c r="C87" s="7">
        <f>IF($B87="","",VLOOKUP($B87,SKUs!$B$5:$C$104,2,FALSE))</f>
        <v/>
      </c>
      <c r="E87" s="7">
        <f>IF($B87="","",VLOOKUP($D87,Materials!$B$5:$C$104,2,FALSE))</f>
        <v/>
      </c>
      <c r="G87" s="5">
        <f>IF($B87="","",VLOOKUP($D87,Materials!$B$5:$K$104,10,FALSE))</f>
        <v/>
      </c>
      <c r="H87" s="5">
        <f>IF($B87="","",$F87*$G87)</f>
        <v/>
      </c>
      <c r="I87" s="7">
        <f>IF($B87="","",SUMIFS(Production!$F$5:$F$1004,Production!$D$5:$D$1004,$B87,Production!$I$5:$I$1004,"Completed"))</f>
        <v/>
      </c>
      <c r="J87" s="7">
        <f>IF($B87="","",$F87*$I87)</f>
        <v/>
      </c>
    </row>
    <row r="88" spans="3:10">
      <c r="C88" s="7">
        <f>IF($B88="","",VLOOKUP($B88,SKUs!$B$5:$C$104,2,FALSE))</f>
        <v/>
      </c>
      <c r="E88" s="7">
        <f>IF($B88="","",VLOOKUP($D88,Materials!$B$5:$C$104,2,FALSE))</f>
        <v/>
      </c>
      <c r="G88" s="5">
        <f>IF($B88="","",VLOOKUP($D88,Materials!$B$5:$K$104,10,FALSE))</f>
        <v/>
      </c>
      <c r="H88" s="5">
        <f>IF($B88="","",$F88*$G88)</f>
        <v/>
      </c>
      <c r="I88" s="7">
        <f>IF($B88="","",SUMIFS(Production!$F$5:$F$1004,Production!$D$5:$D$1004,$B88,Production!$I$5:$I$1004,"Completed"))</f>
        <v/>
      </c>
      <c r="J88" s="7">
        <f>IF($B88="","",$F88*$I88)</f>
        <v/>
      </c>
    </row>
    <row r="89" spans="3:10">
      <c r="C89" s="7">
        <f>IF($B89="","",VLOOKUP($B89,SKUs!$B$5:$C$104,2,FALSE))</f>
        <v/>
      </c>
      <c r="E89" s="7">
        <f>IF($B89="","",VLOOKUP($D89,Materials!$B$5:$C$104,2,FALSE))</f>
        <v/>
      </c>
      <c r="G89" s="5">
        <f>IF($B89="","",VLOOKUP($D89,Materials!$B$5:$K$104,10,FALSE))</f>
        <v/>
      </c>
      <c r="H89" s="5">
        <f>IF($B89="","",$F89*$G89)</f>
        <v/>
      </c>
      <c r="I89" s="7">
        <f>IF($B89="","",SUMIFS(Production!$F$5:$F$1004,Production!$D$5:$D$1004,$B89,Production!$I$5:$I$1004,"Completed"))</f>
        <v/>
      </c>
      <c r="J89" s="7">
        <f>IF($B89="","",$F89*$I89)</f>
        <v/>
      </c>
    </row>
    <row r="90" spans="3:10">
      <c r="C90" s="7">
        <f>IF($B90="","",VLOOKUP($B90,SKUs!$B$5:$C$104,2,FALSE))</f>
        <v/>
      </c>
      <c r="E90" s="7">
        <f>IF($B90="","",VLOOKUP($D90,Materials!$B$5:$C$104,2,FALSE))</f>
        <v/>
      </c>
      <c r="G90" s="5">
        <f>IF($B90="","",VLOOKUP($D90,Materials!$B$5:$K$104,10,FALSE))</f>
        <v/>
      </c>
      <c r="H90" s="5">
        <f>IF($B90="","",$F90*$G90)</f>
        <v/>
      </c>
      <c r="I90" s="7">
        <f>IF($B90="","",SUMIFS(Production!$F$5:$F$1004,Production!$D$5:$D$1004,$B90,Production!$I$5:$I$1004,"Completed"))</f>
        <v/>
      </c>
      <c r="J90" s="7">
        <f>IF($B90="","",$F90*$I90)</f>
        <v/>
      </c>
    </row>
    <row r="91" spans="3:10">
      <c r="C91" s="7">
        <f>IF($B91="","",VLOOKUP($B91,SKUs!$B$5:$C$104,2,FALSE))</f>
        <v/>
      </c>
      <c r="E91" s="7">
        <f>IF($B91="","",VLOOKUP($D91,Materials!$B$5:$C$104,2,FALSE))</f>
        <v/>
      </c>
      <c r="G91" s="5">
        <f>IF($B91="","",VLOOKUP($D91,Materials!$B$5:$K$104,10,FALSE))</f>
        <v/>
      </c>
      <c r="H91" s="5">
        <f>IF($B91="","",$F91*$G91)</f>
        <v/>
      </c>
      <c r="I91" s="7">
        <f>IF($B91="","",SUMIFS(Production!$F$5:$F$1004,Production!$D$5:$D$1004,$B91,Production!$I$5:$I$1004,"Completed"))</f>
        <v/>
      </c>
      <c r="J91" s="7">
        <f>IF($B91="","",$F91*$I91)</f>
        <v/>
      </c>
    </row>
    <row r="92" spans="3:10">
      <c r="C92" s="7">
        <f>IF($B92="","",VLOOKUP($B92,SKUs!$B$5:$C$104,2,FALSE))</f>
        <v/>
      </c>
      <c r="E92" s="7">
        <f>IF($B92="","",VLOOKUP($D92,Materials!$B$5:$C$104,2,FALSE))</f>
        <v/>
      </c>
      <c r="G92" s="5">
        <f>IF($B92="","",VLOOKUP($D92,Materials!$B$5:$K$104,10,FALSE))</f>
        <v/>
      </c>
      <c r="H92" s="5">
        <f>IF($B92="","",$F92*$G92)</f>
        <v/>
      </c>
      <c r="I92" s="7">
        <f>IF($B92="","",SUMIFS(Production!$F$5:$F$1004,Production!$D$5:$D$1004,$B92,Production!$I$5:$I$1004,"Completed"))</f>
        <v/>
      </c>
      <c r="J92" s="7">
        <f>IF($B92="","",$F92*$I92)</f>
        <v/>
      </c>
    </row>
    <row r="93" spans="3:10">
      <c r="C93" s="7">
        <f>IF($B93="","",VLOOKUP($B93,SKUs!$B$5:$C$104,2,FALSE))</f>
        <v/>
      </c>
      <c r="E93" s="7">
        <f>IF($B93="","",VLOOKUP($D93,Materials!$B$5:$C$104,2,FALSE))</f>
        <v/>
      </c>
      <c r="G93" s="5">
        <f>IF($B93="","",VLOOKUP($D93,Materials!$B$5:$K$104,10,FALSE))</f>
        <v/>
      </c>
      <c r="H93" s="5">
        <f>IF($B93="","",$F93*$G93)</f>
        <v/>
      </c>
      <c r="I93" s="7">
        <f>IF($B93="","",SUMIFS(Production!$F$5:$F$1004,Production!$D$5:$D$1004,$B93,Production!$I$5:$I$1004,"Completed"))</f>
        <v/>
      </c>
      <c r="J93" s="7">
        <f>IF($B93="","",$F93*$I93)</f>
        <v/>
      </c>
    </row>
    <row r="94" spans="3:10">
      <c r="C94" s="7">
        <f>IF($B94="","",VLOOKUP($B94,SKUs!$B$5:$C$104,2,FALSE))</f>
        <v/>
      </c>
      <c r="E94" s="7">
        <f>IF($B94="","",VLOOKUP($D94,Materials!$B$5:$C$104,2,FALSE))</f>
        <v/>
      </c>
      <c r="G94" s="5">
        <f>IF($B94="","",VLOOKUP($D94,Materials!$B$5:$K$104,10,FALSE))</f>
        <v/>
      </c>
      <c r="H94" s="5">
        <f>IF($B94="","",$F94*$G94)</f>
        <v/>
      </c>
      <c r="I94" s="7">
        <f>IF($B94="","",SUMIFS(Production!$F$5:$F$1004,Production!$D$5:$D$1004,$B94,Production!$I$5:$I$1004,"Completed"))</f>
        <v/>
      </c>
      <c r="J94" s="7">
        <f>IF($B94="","",$F94*$I94)</f>
        <v/>
      </c>
    </row>
    <row r="95" spans="3:10">
      <c r="C95" s="7">
        <f>IF($B95="","",VLOOKUP($B95,SKUs!$B$5:$C$104,2,FALSE))</f>
        <v/>
      </c>
      <c r="E95" s="7">
        <f>IF($B95="","",VLOOKUP($D95,Materials!$B$5:$C$104,2,FALSE))</f>
        <v/>
      </c>
      <c r="G95" s="5">
        <f>IF($B95="","",VLOOKUP($D95,Materials!$B$5:$K$104,10,FALSE))</f>
        <v/>
      </c>
      <c r="H95" s="5">
        <f>IF($B95="","",$F95*$G95)</f>
        <v/>
      </c>
      <c r="I95" s="7">
        <f>IF($B95="","",SUMIFS(Production!$F$5:$F$1004,Production!$D$5:$D$1004,$B95,Production!$I$5:$I$1004,"Completed"))</f>
        <v/>
      </c>
      <c r="J95" s="7">
        <f>IF($B95="","",$F95*$I95)</f>
        <v/>
      </c>
    </row>
    <row r="96" spans="3:10">
      <c r="C96" s="7">
        <f>IF($B96="","",VLOOKUP($B96,SKUs!$B$5:$C$104,2,FALSE))</f>
        <v/>
      </c>
      <c r="E96" s="7">
        <f>IF($B96="","",VLOOKUP($D96,Materials!$B$5:$C$104,2,FALSE))</f>
        <v/>
      </c>
      <c r="G96" s="5">
        <f>IF($B96="","",VLOOKUP($D96,Materials!$B$5:$K$104,10,FALSE))</f>
        <v/>
      </c>
      <c r="H96" s="5">
        <f>IF($B96="","",$F96*$G96)</f>
        <v/>
      </c>
      <c r="I96" s="7">
        <f>IF($B96="","",SUMIFS(Production!$F$5:$F$1004,Production!$D$5:$D$1004,$B96,Production!$I$5:$I$1004,"Completed"))</f>
        <v/>
      </c>
      <c r="J96" s="7">
        <f>IF($B96="","",$F96*$I96)</f>
        <v/>
      </c>
    </row>
    <row r="97" spans="3:10">
      <c r="C97" s="7">
        <f>IF($B97="","",VLOOKUP($B97,SKUs!$B$5:$C$104,2,FALSE))</f>
        <v/>
      </c>
      <c r="E97" s="7">
        <f>IF($B97="","",VLOOKUP($D97,Materials!$B$5:$C$104,2,FALSE))</f>
        <v/>
      </c>
      <c r="G97" s="5">
        <f>IF($B97="","",VLOOKUP($D97,Materials!$B$5:$K$104,10,FALSE))</f>
        <v/>
      </c>
      <c r="H97" s="5">
        <f>IF($B97="","",$F97*$G97)</f>
        <v/>
      </c>
      <c r="I97" s="7">
        <f>IF($B97="","",SUMIFS(Production!$F$5:$F$1004,Production!$D$5:$D$1004,$B97,Production!$I$5:$I$1004,"Completed"))</f>
        <v/>
      </c>
      <c r="J97" s="7">
        <f>IF($B97="","",$F97*$I97)</f>
        <v/>
      </c>
    </row>
    <row r="98" spans="3:10">
      <c r="C98" s="7">
        <f>IF($B98="","",VLOOKUP($B98,SKUs!$B$5:$C$104,2,FALSE))</f>
        <v/>
      </c>
      <c r="E98" s="7">
        <f>IF($B98="","",VLOOKUP($D98,Materials!$B$5:$C$104,2,FALSE))</f>
        <v/>
      </c>
      <c r="G98" s="5">
        <f>IF($B98="","",VLOOKUP($D98,Materials!$B$5:$K$104,10,FALSE))</f>
        <v/>
      </c>
      <c r="H98" s="5">
        <f>IF($B98="","",$F98*$G98)</f>
        <v/>
      </c>
      <c r="I98" s="7">
        <f>IF($B98="","",SUMIFS(Production!$F$5:$F$1004,Production!$D$5:$D$1004,$B98,Production!$I$5:$I$1004,"Completed"))</f>
        <v/>
      </c>
      <c r="J98" s="7">
        <f>IF($B98="","",$F98*$I98)</f>
        <v/>
      </c>
    </row>
    <row r="99" spans="3:10">
      <c r="C99" s="7">
        <f>IF($B99="","",VLOOKUP($B99,SKUs!$B$5:$C$104,2,FALSE))</f>
        <v/>
      </c>
      <c r="E99" s="7">
        <f>IF($B99="","",VLOOKUP($D99,Materials!$B$5:$C$104,2,FALSE))</f>
        <v/>
      </c>
      <c r="G99" s="5">
        <f>IF($B99="","",VLOOKUP($D99,Materials!$B$5:$K$104,10,FALSE))</f>
        <v/>
      </c>
      <c r="H99" s="5">
        <f>IF($B99="","",$F99*$G99)</f>
        <v/>
      </c>
      <c r="I99" s="7">
        <f>IF($B99="","",SUMIFS(Production!$F$5:$F$1004,Production!$D$5:$D$1004,$B99,Production!$I$5:$I$1004,"Completed"))</f>
        <v/>
      </c>
      <c r="J99" s="7">
        <f>IF($B99="","",$F99*$I99)</f>
        <v/>
      </c>
    </row>
    <row r="100" spans="3:10">
      <c r="C100" s="7">
        <f>IF($B100="","",VLOOKUP($B100,SKUs!$B$5:$C$104,2,FALSE))</f>
        <v/>
      </c>
      <c r="E100" s="7">
        <f>IF($B100="","",VLOOKUP($D100,Materials!$B$5:$C$104,2,FALSE))</f>
        <v/>
      </c>
      <c r="G100" s="5">
        <f>IF($B100="","",VLOOKUP($D100,Materials!$B$5:$K$104,10,FALSE))</f>
        <v/>
      </c>
      <c r="H100" s="5">
        <f>IF($B100="","",$F100*$G100)</f>
        <v/>
      </c>
      <c r="I100" s="7">
        <f>IF($B100="","",SUMIFS(Production!$F$5:$F$1004,Production!$D$5:$D$1004,$B100,Production!$I$5:$I$1004,"Completed"))</f>
        <v/>
      </c>
      <c r="J100" s="7">
        <f>IF($B100="","",$F100*$I100)</f>
        <v/>
      </c>
    </row>
    <row r="101" spans="3:10">
      <c r="C101" s="7">
        <f>IF($B101="","",VLOOKUP($B101,SKUs!$B$5:$C$104,2,FALSE))</f>
        <v/>
      </c>
      <c r="E101" s="7">
        <f>IF($B101="","",VLOOKUP($D101,Materials!$B$5:$C$104,2,FALSE))</f>
        <v/>
      </c>
      <c r="G101" s="5">
        <f>IF($B101="","",VLOOKUP($D101,Materials!$B$5:$K$104,10,FALSE))</f>
        <v/>
      </c>
      <c r="H101" s="5">
        <f>IF($B101="","",$F101*$G101)</f>
        <v/>
      </c>
      <c r="I101" s="7">
        <f>IF($B101="","",SUMIFS(Production!$F$5:$F$1004,Production!$D$5:$D$1004,$B101,Production!$I$5:$I$1004,"Completed"))</f>
        <v/>
      </c>
      <c r="J101" s="7">
        <f>IF($B101="","",$F101*$I101)</f>
        <v/>
      </c>
    </row>
    <row r="102" spans="3:10">
      <c r="C102" s="7">
        <f>IF($B102="","",VLOOKUP($B102,SKUs!$B$5:$C$104,2,FALSE))</f>
        <v/>
      </c>
      <c r="E102" s="7">
        <f>IF($B102="","",VLOOKUP($D102,Materials!$B$5:$C$104,2,FALSE))</f>
        <v/>
      </c>
      <c r="G102" s="5">
        <f>IF($B102="","",VLOOKUP($D102,Materials!$B$5:$K$104,10,FALSE))</f>
        <v/>
      </c>
      <c r="H102" s="5">
        <f>IF($B102="","",$F102*$G102)</f>
        <v/>
      </c>
      <c r="I102" s="7">
        <f>IF($B102="","",SUMIFS(Production!$F$5:$F$1004,Production!$D$5:$D$1004,$B102,Production!$I$5:$I$1004,"Completed"))</f>
        <v/>
      </c>
      <c r="J102" s="7">
        <f>IF($B102="","",$F102*$I102)</f>
        <v/>
      </c>
    </row>
    <row r="103" spans="3:10">
      <c r="C103" s="7">
        <f>IF($B103="","",VLOOKUP($B103,SKUs!$B$5:$C$104,2,FALSE))</f>
        <v/>
      </c>
      <c r="E103" s="7">
        <f>IF($B103="","",VLOOKUP($D103,Materials!$B$5:$C$104,2,FALSE))</f>
        <v/>
      </c>
      <c r="G103" s="5">
        <f>IF($B103="","",VLOOKUP($D103,Materials!$B$5:$K$104,10,FALSE))</f>
        <v/>
      </c>
      <c r="H103" s="5">
        <f>IF($B103="","",$F103*$G103)</f>
        <v/>
      </c>
      <c r="I103" s="7">
        <f>IF($B103="","",SUMIFS(Production!$F$5:$F$1004,Production!$D$5:$D$1004,$B103,Production!$I$5:$I$1004,"Completed"))</f>
        <v/>
      </c>
      <c r="J103" s="7">
        <f>IF($B103="","",$F103*$I103)</f>
        <v/>
      </c>
    </row>
    <row r="104" spans="3:10">
      <c r="C104" s="7">
        <f>IF($B104="","",VLOOKUP($B104,SKUs!$B$5:$C$104,2,FALSE))</f>
        <v/>
      </c>
      <c r="E104" s="7">
        <f>IF($B104="","",VLOOKUP($D104,Materials!$B$5:$C$104,2,FALSE))</f>
        <v/>
      </c>
      <c r="G104" s="5">
        <f>IF($B104="","",VLOOKUP($D104,Materials!$B$5:$K$104,10,FALSE))</f>
        <v/>
      </c>
      <c r="H104" s="5">
        <f>IF($B104="","",$F104*$G104)</f>
        <v/>
      </c>
      <c r="I104" s="7">
        <f>IF($B104="","",SUMIFS(Production!$F$5:$F$1004,Production!$D$5:$D$1004,$B104,Production!$I$5:$I$1004,"Completed"))</f>
        <v/>
      </c>
      <c r="J104" s="7">
        <f>IF($B104="","",$F104*$I104)</f>
        <v/>
      </c>
    </row>
    <row r="105" spans="3:10">
      <c r="C105" s="7">
        <f>IF($B105="","",VLOOKUP($B105,SKUs!$B$5:$C$104,2,FALSE))</f>
        <v/>
      </c>
      <c r="E105" s="7">
        <f>IF($B105="","",VLOOKUP($D105,Materials!$B$5:$C$104,2,FALSE))</f>
        <v/>
      </c>
      <c r="G105" s="5">
        <f>IF($B105="","",VLOOKUP($D105,Materials!$B$5:$K$104,10,FALSE))</f>
        <v/>
      </c>
      <c r="H105" s="5">
        <f>IF($B105="","",$F105*$G105)</f>
        <v/>
      </c>
      <c r="I105" s="7">
        <f>IF($B105="","",SUMIFS(Production!$F$5:$F$1004,Production!$D$5:$D$1004,$B105,Production!$I$5:$I$1004,"Completed"))</f>
        <v/>
      </c>
      <c r="J105" s="7">
        <f>IF($B105="","",$F105*$I105)</f>
        <v/>
      </c>
    </row>
    <row r="106" spans="3:10">
      <c r="C106" s="7">
        <f>IF($B106="","",VLOOKUP($B106,SKUs!$B$5:$C$104,2,FALSE))</f>
        <v/>
      </c>
      <c r="E106" s="7">
        <f>IF($B106="","",VLOOKUP($D106,Materials!$B$5:$C$104,2,FALSE))</f>
        <v/>
      </c>
      <c r="G106" s="5">
        <f>IF($B106="","",VLOOKUP($D106,Materials!$B$5:$K$104,10,FALSE))</f>
        <v/>
      </c>
      <c r="H106" s="5">
        <f>IF($B106="","",$F106*$G106)</f>
        <v/>
      </c>
      <c r="I106" s="7">
        <f>IF($B106="","",SUMIFS(Production!$F$5:$F$1004,Production!$D$5:$D$1004,$B106,Production!$I$5:$I$1004,"Completed"))</f>
        <v/>
      </c>
      <c r="J106" s="7">
        <f>IF($B106="","",$F106*$I106)</f>
        <v/>
      </c>
    </row>
    <row r="107" spans="3:10">
      <c r="C107" s="7">
        <f>IF($B107="","",VLOOKUP($B107,SKUs!$B$5:$C$104,2,FALSE))</f>
        <v/>
      </c>
      <c r="E107" s="7">
        <f>IF($B107="","",VLOOKUP($D107,Materials!$B$5:$C$104,2,FALSE))</f>
        <v/>
      </c>
      <c r="G107" s="5">
        <f>IF($B107="","",VLOOKUP($D107,Materials!$B$5:$K$104,10,FALSE))</f>
        <v/>
      </c>
      <c r="H107" s="5">
        <f>IF($B107="","",$F107*$G107)</f>
        <v/>
      </c>
      <c r="I107" s="7">
        <f>IF($B107="","",SUMIFS(Production!$F$5:$F$1004,Production!$D$5:$D$1004,$B107,Production!$I$5:$I$1004,"Completed"))</f>
        <v/>
      </c>
      <c r="J107" s="7">
        <f>IF($B107="","",$F107*$I107)</f>
        <v/>
      </c>
    </row>
    <row r="108" spans="3:10">
      <c r="C108" s="7">
        <f>IF($B108="","",VLOOKUP($B108,SKUs!$B$5:$C$104,2,FALSE))</f>
        <v/>
      </c>
      <c r="E108" s="7">
        <f>IF($B108="","",VLOOKUP($D108,Materials!$B$5:$C$104,2,FALSE))</f>
        <v/>
      </c>
      <c r="G108" s="5">
        <f>IF($B108="","",VLOOKUP($D108,Materials!$B$5:$K$104,10,FALSE))</f>
        <v/>
      </c>
      <c r="H108" s="5">
        <f>IF($B108="","",$F108*$G108)</f>
        <v/>
      </c>
      <c r="I108" s="7">
        <f>IF($B108="","",SUMIFS(Production!$F$5:$F$1004,Production!$D$5:$D$1004,$B108,Production!$I$5:$I$1004,"Completed"))</f>
        <v/>
      </c>
      <c r="J108" s="7">
        <f>IF($B108="","",$F108*$I108)</f>
        <v/>
      </c>
    </row>
    <row r="109" spans="3:10">
      <c r="C109" s="7">
        <f>IF($B109="","",VLOOKUP($B109,SKUs!$B$5:$C$104,2,FALSE))</f>
        <v/>
      </c>
      <c r="E109" s="7">
        <f>IF($B109="","",VLOOKUP($D109,Materials!$B$5:$C$104,2,FALSE))</f>
        <v/>
      </c>
      <c r="G109" s="5">
        <f>IF($B109="","",VLOOKUP($D109,Materials!$B$5:$K$104,10,FALSE))</f>
        <v/>
      </c>
      <c r="H109" s="5">
        <f>IF($B109="","",$F109*$G109)</f>
        <v/>
      </c>
      <c r="I109" s="7">
        <f>IF($B109="","",SUMIFS(Production!$F$5:$F$1004,Production!$D$5:$D$1004,$B109,Production!$I$5:$I$1004,"Completed"))</f>
        <v/>
      </c>
      <c r="J109" s="7">
        <f>IF($B109="","",$F109*$I109)</f>
        <v/>
      </c>
    </row>
    <row r="110" spans="3:10">
      <c r="C110" s="7">
        <f>IF($B110="","",VLOOKUP($B110,SKUs!$B$5:$C$104,2,FALSE))</f>
        <v/>
      </c>
      <c r="E110" s="7">
        <f>IF($B110="","",VLOOKUP($D110,Materials!$B$5:$C$104,2,FALSE))</f>
        <v/>
      </c>
      <c r="G110" s="5">
        <f>IF($B110="","",VLOOKUP($D110,Materials!$B$5:$K$104,10,FALSE))</f>
        <v/>
      </c>
      <c r="H110" s="5">
        <f>IF($B110="","",$F110*$G110)</f>
        <v/>
      </c>
      <c r="I110" s="7">
        <f>IF($B110="","",SUMIFS(Production!$F$5:$F$1004,Production!$D$5:$D$1004,$B110,Production!$I$5:$I$1004,"Completed"))</f>
        <v/>
      </c>
      <c r="J110" s="7">
        <f>IF($B110="","",$F110*$I110)</f>
        <v/>
      </c>
    </row>
    <row r="111" spans="3:10">
      <c r="C111" s="7">
        <f>IF($B111="","",VLOOKUP($B111,SKUs!$B$5:$C$104,2,FALSE))</f>
        <v/>
      </c>
      <c r="E111" s="7">
        <f>IF($B111="","",VLOOKUP($D111,Materials!$B$5:$C$104,2,FALSE))</f>
        <v/>
      </c>
      <c r="G111" s="5">
        <f>IF($B111="","",VLOOKUP($D111,Materials!$B$5:$K$104,10,FALSE))</f>
        <v/>
      </c>
      <c r="H111" s="5">
        <f>IF($B111="","",$F111*$G111)</f>
        <v/>
      </c>
      <c r="I111" s="7">
        <f>IF($B111="","",SUMIFS(Production!$F$5:$F$1004,Production!$D$5:$D$1004,$B111,Production!$I$5:$I$1004,"Completed"))</f>
        <v/>
      </c>
      <c r="J111" s="7">
        <f>IF($B111="","",$F111*$I111)</f>
        <v/>
      </c>
    </row>
    <row r="112" spans="3:10">
      <c r="C112" s="7">
        <f>IF($B112="","",VLOOKUP($B112,SKUs!$B$5:$C$104,2,FALSE))</f>
        <v/>
      </c>
      <c r="E112" s="7">
        <f>IF($B112="","",VLOOKUP($D112,Materials!$B$5:$C$104,2,FALSE))</f>
        <v/>
      </c>
      <c r="G112" s="5">
        <f>IF($B112="","",VLOOKUP($D112,Materials!$B$5:$K$104,10,FALSE))</f>
        <v/>
      </c>
      <c r="H112" s="5">
        <f>IF($B112="","",$F112*$G112)</f>
        <v/>
      </c>
      <c r="I112" s="7">
        <f>IF($B112="","",SUMIFS(Production!$F$5:$F$1004,Production!$D$5:$D$1004,$B112,Production!$I$5:$I$1004,"Completed"))</f>
        <v/>
      </c>
      <c r="J112" s="7">
        <f>IF($B112="","",$F112*$I112)</f>
        <v/>
      </c>
    </row>
    <row r="113" spans="3:10">
      <c r="C113" s="7">
        <f>IF($B113="","",VLOOKUP($B113,SKUs!$B$5:$C$104,2,FALSE))</f>
        <v/>
      </c>
      <c r="E113" s="7">
        <f>IF($B113="","",VLOOKUP($D113,Materials!$B$5:$C$104,2,FALSE))</f>
        <v/>
      </c>
      <c r="G113" s="5">
        <f>IF($B113="","",VLOOKUP($D113,Materials!$B$5:$K$104,10,FALSE))</f>
        <v/>
      </c>
      <c r="H113" s="5">
        <f>IF($B113="","",$F113*$G113)</f>
        <v/>
      </c>
      <c r="I113" s="7">
        <f>IF($B113="","",SUMIFS(Production!$F$5:$F$1004,Production!$D$5:$D$1004,$B113,Production!$I$5:$I$1004,"Completed"))</f>
        <v/>
      </c>
      <c r="J113" s="7">
        <f>IF($B113="","",$F113*$I113)</f>
        <v/>
      </c>
    </row>
    <row r="114" spans="3:10">
      <c r="C114" s="7">
        <f>IF($B114="","",VLOOKUP($B114,SKUs!$B$5:$C$104,2,FALSE))</f>
        <v/>
      </c>
      <c r="E114" s="7">
        <f>IF($B114="","",VLOOKUP($D114,Materials!$B$5:$C$104,2,FALSE))</f>
        <v/>
      </c>
      <c r="G114" s="5">
        <f>IF($B114="","",VLOOKUP($D114,Materials!$B$5:$K$104,10,FALSE))</f>
        <v/>
      </c>
      <c r="H114" s="5">
        <f>IF($B114="","",$F114*$G114)</f>
        <v/>
      </c>
      <c r="I114" s="7">
        <f>IF($B114="","",SUMIFS(Production!$F$5:$F$1004,Production!$D$5:$D$1004,$B114,Production!$I$5:$I$1004,"Completed"))</f>
        <v/>
      </c>
      <c r="J114" s="7">
        <f>IF($B114="","",$F114*$I114)</f>
        <v/>
      </c>
    </row>
    <row r="115" spans="3:10">
      <c r="C115" s="7">
        <f>IF($B115="","",VLOOKUP($B115,SKUs!$B$5:$C$104,2,FALSE))</f>
        <v/>
      </c>
      <c r="E115" s="7">
        <f>IF($B115="","",VLOOKUP($D115,Materials!$B$5:$C$104,2,FALSE))</f>
        <v/>
      </c>
      <c r="G115" s="5">
        <f>IF($B115="","",VLOOKUP($D115,Materials!$B$5:$K$104,10,FALSE))</f>
        <v/>
      </c>
      <c r="H115" s="5">
        <f>IF($B115="","",$F115*$G115)</f>
        <v/>
      </c>
      <c r="I115" s="7">
        <f>IF($B115="","",SUMIFS(Production!$F$5:$F$1004,Production!$D$5:$D$1004,$B115,Production!$I$5:$I$1004,"Completed"))</f>
        <v/>
      </c>
      <c r="J115" s="7">
        <f>IF($B115="","",$F115*$I115)</f>
        <v/>
      </c>
    </row>
    <row r="116" spans="3:10">
      <c r="C116" s="7">
        <f>IF($B116="","",VLOOKUP($B116,SKUs!$B$5:$C$104,2,FALSE))</f>
        <v/>
      </c>
      <c r="E116" s="7">
        <f>IF($B116="","",VLOOKUP($D116,Materials!$B$5:$C$104,2,FALSE))</f>
        <v/>
      </c>
      <c r="G116" s="5">
        <f>IF($B116="","",VLOOKUP($D116,Materials!$B$5:$K$104,10,FALSE))</f>
        <v/>
      </c>
      <c r="H116" s="5">
        <f>IF($B116="","",$F116*$G116)</f>
        <v/>
      </c>
      <c r="I116" s="7">
        <f>IF($B116="","",SUMIFS(Production!$F$5:$F$1004,Production!$D$5:$D$1004,$B116,Production!$I$5:$I$1004,"Completed"))</f>
        <v/>
      </c>
      <c r="J116" s="7">
        <f>IF($B116="","",$F116*$I116)</f>
        <v/>
      </c>
    </row>
    <row r="117" spans="3:10">
      <c r="C117" s="7">
        <f>IF($B117="","",VLOOKUP($B117,SKUs!$B$5:$C$104,2,FALSE))</f>
        <v/>
      </c>
      <c r="E117" s="7">
        <f>IF($B117="","",VLOOKUP($D117,Materials!$B$5:$C$104,2,FALSE))</f>
        <v/>
      </c>
      <c r="G117" s="5">
        <f>IF($B117="","",VLOOKUP($D117,Materials!$B$5:$K$104,10,FALSE))</f>
        <v/>
      </c>
      <c r="H117" s="5">
        <f>IF($B117="","",$F117*$G117)</f>
        <v/>
      </c>
      <c r="I117" s="7">
        <f>IF($B117="","",SUMIFS(Production!$F$5:$F$1004,Production!$D$5:$D$1004,$B117,Production!$I$5:$I$1004,"Completed"))</f>
        <v/>
      </c>
      <c r="J117" s="7">
        <f>IF($B117="","",$F117*$I117)</f>
        <v/>
      </c>
    </row>
    <row r="118" spans="3:10">
      <c r="C118" s="7">
        <f>IF($B118="","",VLOOKUP($B118,SKUs!$B$5:$C$104,2,FALSE))</f>
        <v/>
      </c>
      <c r="E118" s="7">
        <f>IF($B118="","",VLOOKUP($D118,Materials!$B$5:$C$104,2,FALSE))</f>
        <v/>
      </c>
      <c r="G118" s="5">
        <f>IF($B118="","",VLOOKUP($D118,Materials!$B$5:$K$104,10,FALSE))</f>
        <v/>
      </c>
      <c r="H118" s="5">
        <f>IF($B118="","",$F118*$G118)</f>
        <v/>
      </c>
      <c r="I118" s="7">
        <f>IF($B118="","",SUMIFS(Production!$F$5:$F$1004,Production!$D$5:$D$1004,$B118,Production!$I$5:$I$1004,"Completed"))</f>
        <v/>
      </c>
      <c r="J118" s="7">
        <f>IF($B118="","",$F118*$I118)</f>
        <v/>
      </c>
    </row>
    <row r="119" spans="3:10">
      <c r="C119" s="7">
        <f>IF($B119="","",VLOOKUP($B119,SKUs!$B$5:$C$104,2,FALSE))</f>
        <v/>
      </c>
      <c r="E119" s="7">
        <f>IF($B119="","",VLOOKUP($D119,Materials!$B$5:$C$104,2,FALSE))</f>
        <v/>
      </c>
      <c r="G119" s="5">
        <f>IF($B119="","",VLOOKUP($D119,Materials!$B$5:$K$104,10,FALSE))</f>
        <v/>
      </c>
      <c r="H119" s="5">
        <f>IF($B119="","",$F119*$G119)</f>
        <v/>
      </c>
      <c r="I119" s="7">
        <f>IF($B119="","",SUMIFS(Production!$F$5:$F$1004,Production!$D$5:$D$1004,$B119,Production!$I$5:$I$1004,"Completed"))</f>
        <v/>
      </c>
      <c r="J119" s="7">
        <f>IF($B119="","",$F119*$I119)</f>
        <v/>
      </c>
    </row>
    <row r="120" spans="3:10">
      <c r="C120" s="7">
        <f>IF($B120="","",VLOOKUP($B120,SKUs!$B$5:$C$104,2,FALSE))</f>
        <v/>
      </c>
      <c r="E120" s="7">
        <f>IF($B120="","",VLOOKUP($D120,Materials!$B$5:$C$104,2,FALSE))</f>
        <v/>
      </c>
      <c r="G120" s="5">
        <f>IF($B120="","",VLOOKUP($D120,Materials!$B$5:$K$104,10,FALSE))</f>
        <v/>
      </c>
      <c r="H120" s="5">
        <f>IF($B120="","",$F120*$G120)</f>
        <v/>
      </c>
      <c r="I120" s="7">
        <f>IF($B120="","",SUMIFS(Production!$F$5:$F$1004,Production!$D$5:$D$1004,$B120,Production!$I$5:$I$1004,"Completed"))</f>
        <v/>
      </c>
      <c r="J120" s="7">
        <f>IF($B120="","",$F120*$I120)</f>
        <v/>
      </c>
    </row>
    <row r="121" spans="3:10">
      <c r="C121" s="7">
        <f>IF($B121="","",VLOOKUP($B121,SKUs!$B$5:$C$104,2,FALSE))</f>
        <v/>
      </c>
      <c r="E121" s="7">
        <f>IF($B121="","",VLOOKUP($D121,Materials!$B$5:$C$104,2,FALSE))</f>
        <v/>
      </c>
      <c r="G121" s="5">
        <f>IF($B121="","",VLOOKUP($D121,Materials!$B$5:$K$104,10,FALSE))</f>
        <v/>
      </c>
      <c r="H121" s="5">
        <f>IF($B121="","",$F121*$G121)</f>
        <v/>
      </c>
      <c r="I121" s="7">
        <f>IF($B121="","",SUMIFS(Production!$F$5:$F$1004,Production!$D$5:$D$1004,$B121,Production!$I$5:$I$1004,"Completed"))</f>
        <v/>
      </c>
      <c r="J121" s="7">
        <f>IF($B121="","",$F121*$I121)</f>
        <v/>
      </c>
    </row>
    <row r="122" spans="3:10">
      <c r="C122" s="7">
        <f>IF($B122="","",VLOOKUP($B122,SKUs!$B$5:$C$104,2,FALSE))</f>
        <v/>
      </c>
      <c r="E122" s="7">
        <f>IF($B122="","",VLOOKUP($D122,Materials!$B$5:$C$104,2,FALSE))</f>
        <v/>
      </c>
      <c r="G122" s="5">
        <f>IF($B122="","",VLOOKUP($D122,Materials!$B$5:$K$104,10,FALSE))</f>
        <v/>
      </c>
      <c r="H122" s="5">
        <f>IF($B122="","",$F122*$G122)</f>
        <v/>
      </c>
      <c r="I122" s="7">
        <f>IF($B122="","",SUMIFS(Production!$F$5:$F$1004,Production!$D$5:$D$1004,$B122,Production!$I$5:$I$1004,"Completed"))</f>
        <v/>
      </c>
      <c r="J122" s="7">
        <f>IF($B122="","",$F122*$I122)</f>
        <v/>
      </c>
    </row>
    <row r="123" spans="3:10">
      <c r="C123" s="7">
        <f>IF($B123="","",VLOOKUP($B123,SKUs!$B$5:$C$104,2,FALSE))</f>
        <v/>
      </c>
      <c r="E123" s="7">
        <f>IF($B123="","",VLOOKUP($D123,Materials!$B$5:$C$104,2,FALSE))</f>
        <v/>
      </c>
      <c r="G123" s="5">
        <f>IF($B123="","",VLOOKUP($D123,Materials!$B$5:$K$104,10,FALSE))</f>
        <v/>
      </c>
      <c r="H123" s="5">
        <f>IF($B123="","",$F123*$G123)</f>
        <v/>
      </c>
      <c r="I123" s="7">
        <f>IF($B123="","",SUMIFS(Production!$F$5:$F$1004,Production!$D$5:$D$1004,$B123,Production!$I$5:$I$1004,"Completed"))</f>
        <v/>
      </c>
      <c r="J123" s="7">
        <f>IF($B123="","",$F123*$I123)</f>
        <v/>
      </c>
    </row>
    <row r="124" spans="3:10">
      <c r="C124" s="7">
        <f>IF($B124="","",VLOOKUP($B124,SKUs!$B$5:$C$104,2,FALSE))</f>
        <v/>
      </c>
      <c r="E124" s="7">
        <f>IF($B124="","",VLOOKUP($D124,Materials!$B$5:$C$104,2,FALSE))</f>
        <v/>
      </c>
      <c r="G124" s="5">
        <f>IF($B124="","",VLOOKUP($D124,Materials!$B$5:$K$104,10,FALSE))</f>
        <v/>
      </c>
      <c r="H124" s="5">
        <f>IF($B124="","",$F124*$G124)</f>
        <v/>
      </c>
      <c r="I124" s="7">
        <f>IF($B124="","",SUMIFS(Production!$F$5:$F$1004,Production!$D$5:$D$1004,$B124,Production!$I$5:$I$1004,"Completed"))</f>
        <v/>
      </c>
      <c r="J124" s="7">
        <f>IF($B124="","",$F124*$I124)</f>
        <v/>
      </c>
    </row>
    <row r="125" spans="3:10">
      <c r="C125" s="7">
        <f>IF($B125="","",VLOOKUP($B125,SKUs!$B$5:$C$104,2,FALSE))</f>
        <v/>
      </c>
      <c r="E125" s="7">
        <f>IF($B125="","",VLOOKUP($D125,Materials!$B$5:$C$104,2,FALSE))</f>
        <v/>
      </c>
      <c r="G125" s="5">
        <f>IF($B125="","",VLOOKUP($D125,Materials!$B$5:$K$104,10,FALSE))</f>
        <v/>
      </c>
      <c r="H125" s="5">
        <f>IF($B125="","",$F125*$G125)</f>
        <v/>
      </c>
      <c r="I125" s="7">
        <f>IF($B125="","",SUMIFS(Production!$F$5:$F$1004,Production!$D$5:$D$1004,$B125,Production!$I$5:$I$1004,"Completed"))</f>
        <v/>
      </c>
      <c r="J125" s="7">
        <f>IF($B125="","",$F125*$I125)</f>
        <v/>
      </c>
    </row>
    <row r="126" spans="3:10">
      <c r="C126" s="7">
        <f>IF($B126="","",VLOOKUP($B126,SKUs!$B$5:$C$104,2,FALSE))</f>
        <v/>
      </c>
      <c r="E126" s="7">
        <f>IF($B126="","",VLOOKUP($D126,Materials!$B$5:$C$104,2,FALSE))</f>
        <v/>
      </c>
      <c r="G126" s="5">
        <f>IF($B126="","",VLOOKUP($D126,Materials!$B$5:$K$104,10,FALSE))</f>
        <v/>
      </c>
      <c r="H126" s="5">
        <f>IF($B126="","",$F126*$G126)</f>
        <v/>
      </c>
      <c r="I126" s="7">
        <f>IF($B126="","",SUMIFS(Production!$F$5:$F$1004,Production!$D$5:$D$1004,$B126,Production!$I$5:$I$1004,"Completed"))</f>
        <v/>
      </c>
      <c r="J126" s="7">
        <f>IF($B126="","",$F126*$I126)</f>
        <v/>
      </c>
    </row>
    <row r="127" spans="3:10">
      <c r="C127" s="7">
        <f>IF($B127="","",VLOOKUP($B127,SKUs!$B$5:$C$104,2,FALSE))</f>
        <v/>
      </c>
      <c r="E127" s="7">
        <f>IF($B127="","",VLOOKUP($D127,Materials!$B$5:$C$104,2,FALSE))</f>
        <v/>
      </c>
      <c r="G127" s="5">
        <f>IF($B127="","",VLOOKUP($D127,Materials!$B$5:$K$104,10,FALSE))</f>
        <v/>
      </c>
      <c r="H127" s="5">
        <f>IF($B127="","",$F127*$G127)</f>
        <v/>
      </c>
      <c r="I127" s="7">
        <f>IF($B127="","",SUMIFS(Production!$F$5:$F$1004,Production!$D$5:$D$1004,$B127,Production!$I$5:$I$1004,"Completed"))</f>
        <v/>
      </c>
      <c r="J127" s="7">
        <f>IF($B127="","",$F127*$I127)</f>
        <v/>
      </c>
    </row>
    <row r="128" spans="3:10">
      <c r="C128" s="7">
        <f>IF($B128="","",VLOOKUP($B128,SKUs!$B$5:$C$104,2,FALSE))</f>
        <v/>
      </c>
      <c r="E128" s="7">
        <f>IF($B128="","",VLOOKUP($D128,Materials!$B$5:$C$104,2,FALSE))</f>
        <v/>
      </c>
      <c r="G128" s="5">
        <f>IF($B128="","",VLOOKUP($D128,Materials!$B$5:$K$104,10,FALSE))</f>
        <v/>
      </c>
      <c r="H128" s="5">
        <f>IF($B128="","",$F128*$G128)</f>
        <v/>
      </c>
      <c r="I128" s="7">
        <f>IF($B128="","",SUMIFS(Production!$F$5:$F$1004,Production!$D$5:$D$1004,$B128,Production!$I$5:$I$1004,"Completed"))</f>
        <v/>
      </c>
      <c r="J128" s="7">
        <f>IF($B128="","",$F128*$I128)</f>
        <v/>
      </c>
    </row>
    <row r="129" spans="3:10">
      <c r="C129" s="7">
        <f>IF($B129="","",VLOOKUP($B129,SKUs!$B$5:$C$104,2,FALSE))</f>
        <v/>
      </c>
      <c r="E129" s="7">
        <f>IF($B129="","",VLOOKUP($D129,Materials!$B$5:$C$104,2,FALSE))</f>
        <v/>
      </c>
      <c r="G129" s="5">
        <f>IF($B129="","",VLOOKUP($D129,Materials!$B$5:$K$104,10,FALSE))</f>
        <v/>
      </c>
      <c r="H129" s="5">
        <f>IF($B129="","",$F129*$G129)</f>
        <v/>
      </c>
      <c r="I129" s="7">
        <f>IF($B129="","",SUMIFS(Production!$F$5:$F$1004,Production!$D$5:$D$1004,$B129,Production!$I$5:$I$1004,"Completed"))</f>
        <v/>
      </c>
      <c r="J129" s="7">
        <f>IF($B129="","",$F129*$I129)</f>
        <v/>
      </c>
    </row>
    <row r="130" spans="3:10">
      <c r="C130" s="7">
        <f>IF($B130="","",VLOOKUP($B130,SKUs!$B$5:$C$104,2,FALSE))</f>
        <v/>
      </c>
      <c r="E130" s="7">
        <f>IF($B130="","",VLOOKUP($D130,Materials!$B$5:$C$104,2,FALSE))</f>
        <v/>
      </c>
      <c r="G130" s="5">
        <f>IF($B130="","",VLOOKUP($D130,Materials!$B$5:$K$104,10,FALSE))</f>
        <v/>
      </c>
      <c r="H130" s="5">
        <f>IF($B130="","",$F130*$G130)</f>
        <v/>
      </c>
      <c r="I130" s="7">
        <f>IF($B130="","",SUMIFS(Production!$F$5:$F$1004,Production!$D$5:$D$1004,$B130,Production!$I$5:$I$1004,"Completed"))</f>
        <v/>
      </c>
      <c r="J130" s="7">
        <f>IF($B130="","",$F130*$I130)</f>
        <v/>
      </c>
    </row>
    <row r="131" spans="3:10">
      <c r="C131" s="7">
        <f>IF($B131="","",VLOOKUP($B131,SKUs!$B$5:$C$104,2,FALSE))</f>
        <v/>
      </c>
      <c r="E131" s="7">
        <f>IF($B131="","",VLOOKUP($D131,Materials!$B$5:$C$104,2,FALSE))</f>
        <v/>
      </c>
      <c r="G131" s="5">
        <f>IF($B131="","",VLOOKUP($D131,Materials!$B$5:$K$104,10,FALSE))</f>
        <v/>
      </c>
      <c r="H131" s="5">
        <f>IF($B131="","",$F131*$G131)</f>
        <v/>
      </c>
      <c r="I131" s="7">
        <f>IF($B131="","",SUMIFS(Production!$F$5:$F$1004,Production!$D$5:$D$1004,$B131,Production!$I$5:$I$1004,"Completed"))</f>
        <v/>
      </c>
      <c r="J131" s="7">
        <f>IF($B131="","",$F131*$I131)</f>
        <v/>
      </c>
    </row>
    <row r="132" spans="3:10">
      <c r="C132" s="7">
        <f>IF($B132="","",VLOOKUP($B132,SKUs!$B$5:$C$104,2,FALSE))</f>
        <v/>
      </c>
      <c r="E132" s="7">
        <f>IF($B132="","",VLOOKUP($D132,Materials!$B$5:$C$104,2,FALSE))</f>
        <v/>
      </c>
      <c r="G132" s="5">
        <f>IF($B132="","",VLOOKUP($D132,Materials!$B$5:$K$104,10,FALSE))</f>
        <v/>
      </c>
      <c r="H132" s="5">
        <f>IF($B132="","",$F132*$G132)</f>
        <v/>
      </c>
      <c r="I132" s="7">
        <f>IF($B132="","",SUMIFS(Production!$F$5:$F$1004,Production!$D$5:$D$1004,$B132,Production!$I$5:$I$1004,"Completed"))</f>
        <v/>
      </c>
      <c r="J132" s="7">
        <f>IF($B132="","",$F132*$I132)</f>
        <v/>
      </c>
    </row>
    <row r="133" spans="3:10">
      <c r="C133" s="7">
        <f>IF($B133="","",VLOOKUP($B133,SKUs!$B$5:$C$104,2,FALSE))</f>
        <v/>
      </c>
      <c r="E133" s="7">
        <f>IF($B133="","",VLOOKUP($D133,Materials!$B$5:$C$104,2,FALSE))</f>
        <v/>
      </c>
      <c r="G133" s="5">
        <f>IF($B133="","",VLOOKUP($D133,Materials!$B$5:$K$104,10,FALSE))</f>
        <v/>
      </c>
      <c r="H133" s="5">
        <f>IF($B133="","",$F133*$G133)</f>
        <v/>
      </c>
      <c r="I133" s="7">
        <f>IF($B133="","",SUMIFS(Production!$F$5:$F$1004,Production!$D$5:$D$1004,$B133,Production!$I$5:$I$1004,"Completed"))</f>
        <v/>
      </c>
      <c r="J133" s="7">
        <f>IF($B133="","",$F133*$I133)</f>
        <v/>
      </c>
    </row>
    <row r="134" spans="3:10">
      <c r="C134" s="7">
        <f>IF($B134="","",VLOOKUP($B134,SKUs!$B$5:$C$104,2,FALSE))</f>
        <v/>
      </c>
      <c r="E134" s="7">
        <f>IF($B134="","",VLOOKUP($D134,Materials!$B$5:$C$104,2,FALSE))</f>
        <v/>
      </c>
      <c r="G134" s="5">
        <f>IF($B134="","",VLOOKUP($D134,Materials!$B$5:$K$104,10,FALSE))</f>
        <v/>
      </c>
      <c r="H134" s="5">
        <f>IF($B134="","",$F134*$G134)</f>
        <v/>
      </c>
      <c r="I134" s="7">
        <f>IF($B134="","",SUMIFS(Production!$F$5:$F$1004,Production!$D$5:$D$1004,$B134,Production!$I$5:$I$1004,"Completed"))</f>
        <v/>
      </c>
      <c r="J134" s="7">
        <f>IF($B134="","",$F134*$I134)</f>
        <v/>
      </c>
    </row>
    <row r="135" spans="3:10">
      <c r="C135" s="7">
        <f>IF($B135="","",VLOOKUP($B135,SKUs!$B$5:$C$104,2,FALSE))</f>
        <v/>
      </c>
      <c r="E135" s="7">
        <f>IF($B135="","",VLOOKUP($D135,Materials!$B$5:$C$104,2,FALSE))</f>
        <v/>
      </c>
      <c r="G135" s="5">
        <f>IF($B135="","",VLOOKUP($D135,Materials!$B$5:$K$104,10,FALSE))</f>
        <v/>
      </c>
      <c r="H135" s="5">
        <f>IF($B135="","",$F135*$G135)</f>
        <v/>
      </c>
      <c r="I135" s="7">
        <f>IF($B135="","",SUMIFS(Production!$F$5:$F$1004,Production!$D$5:$D$1004,$B135,Production!$I$5:$I$1004,"Completed"))</f>
        <v/>
      </c>
      <c r="J135" s="7">
        <f>IF($B135="","",$F135*$I135)</f>
        <v/>
      </c>
    </row>
    <row r="136" spans="3:10">
      <c r="C136" s="7">
        <f>IF($B136="","",VLOOKUP($B136,SKUs!$B$5:$C$104,2,FALSE))</f>
        <v/>
      </c>
      <c r="E136" s="7">
        <f>IF($B136="","",VLOOKUP($D136,Materials!$B$5:$C$104,2,FALSE))</f>
        <v/>
      </c>
      <c r="G136" s="5">
        <f>IF($B136="","",VLOOKUP($D136,Materials!$B$5:$K$104,10,FALSE))</f>
        <v/>
      </c>
      <c r="H136" s="5">
        <f>IF($B136="","",$F136*$G136)</f>
        <v/>
      </c>
      <c r="I136" s="7">
        <f>IF($B136="","",SUMIFS(Production!$F$5:$F$1004,Production!$D$5:$D$1004,$B136,Production!$I$5:$I$1004,"Completed"))</f>
        <v/>
      </c>
      <c r="J136" s="7">
        <f>IF($B136="","",$F136*$I136)</f>
        <v/>
      </c>
    </row>
    <row r="137" spans="3:10">
      <c r="C137" s="7">
        <f>IF($B137="","",VLOOKUP($B137,SKUs!$B$5:$C$104,2,FALSE))</f>
        <v/>
      </c>
      <c r="E137" s="7">
        <f>IF($B137="","",VLOOKUP($D137,Materials!$B$5:$C$104,2,FALSE))</f>
        <v/>
      </c>
      <c r="G137" s="5">
        <f>IF($B137="","",VLOOKUP($D137,Materials!$B$5:$K$104,10,FALSE))</f>
        <v/>
      </c>
      <c r="H137" s="5">
        <f>IF($B137="","",$F137*$G137)</f>
        <v/>
      </c>
      <c r="I137" s="7">
        <f>IF($B137="","",SUMIFS(Production!$F$5:$F$1004,Production!$D$5:$D$1004,$B137,Production!$I$5:$I$1004,"Completed"))</f>
        <v/>
      </c>
      <c r="J137" s="7">
        <f>IF($B137="","",$F137*$I137)</f>
        <v/>
      </c>
    </row>
    <row r="138" spans="3:10">
      <c r="C138" s="7">
        <f>IF($B138="","",VLOOKUP($B138,SKUs!$B$5:$C$104,2,FALSE))</f>
        <v/>
      </c>
      <c r="E138" s="7">
        <f>IF($B138="","",VLOOKUP($D138,Materials!$B$5:$C$104,2,FALSE))</f>
        <v/>
      </c>
      <c r="G138" s="5">
        <f>IF($B138="","",VLOOKUP($D138,Materials!$B$5:$K$104,10,FALSE))</f>
        <v/>
      </c>
      <c r="H138" s="5">
        <f>IF($B138="","",$F138*$G138)</f>
        <v/>
      </c>
      <c r="I138" s="7">
        <f>IF($B138="","",SUMIFS(Production!$F$5:$F$1004,Production!$D$5:$D$1004,$B138,Production!$I$5:$I$1004,"Completed"))</f>
        <v/>
      </c>
      <c r="J138" s="7">
        <f>IF($B138="","",$F138*$I138)</f>
        <v/>
      </c>
    </row>
    <row r="139" spans="3:10">
      <c r="C139" s="7">
        <f>IF($B139="","",VLOOKUP($B139,SKUs!$B$5:$C$104,2,FALSE))</f>
        <v/>
      </c>
      <c r="E139" s="7">
        <f>IF($B139="","",VLOOKUP($D139,Materials!$B$5:$C$104,2,FALSE))</f>
        <v/>
      </c>
      <c r="G139" s="5">
        <f>IF($B139="","",VLOOKUP($D139,Materials!$B$5:$K$104,10,FALSE))</f>
        <v/>
      </c>
      <c r="H139" s="5">
        <f>IF($B139="","",$F139*$G139)</f>
        <v/>
      </c>
      <c r="I139" s="7">
        <f>IF($B139="","",SUMIFS(Production!$F$5:$F$1004,Production!$D$5:$D$1004,$B139,Production!$I$5:$I$1004,"Completed"))</f>
        <v/>
      </c>
      <c r="J139" s="7">
        <f>IF($B139="","",$F139*$I139)</f>
        <v/>
      </c>
    </row>
    <row r="140" spans="3:10">
      <c r="C140" s="7">
        <f>IF($B140="","",VLOOKUP($B140,SKUs!$B$5:$C$104,2,FALSE))</f>
        <v/>
      </c>
      <c r="E140" s="7">
        <f>IF($B140="","",VLOOKUP($D140,Materials!$B$5:$C$104,2,FALSE))</f>
        <v/>
      </c>
      <c r="G140" s="5">
        <f>IF($B140="","",VLOOKUP($D140,Materials!$B$5:$K$104,10,FALSE))</f>
        <v/>
      </c>
      <c r="H140" s="5">
        <f>IF($B140="","",$F140*$G140)</f>
        <v/>
      </c>
      <c r="I140" s="7">
        <f>IF($B140="","",SUMIFS(Production!$F$5:$F$1004,Production!$D$5:$D$1004,$B140,Production!$I$5:$I$1004,"Completed"))</f>
        <v/>
      </c>
      <c r="J140" s="7">
        <f>IF($B140="","",$F140*$I140)</f>
        <v/>
      </c>
    </row>
    <row r="141" spans="3:10">
      <c r="C141" s="7">
        <f>IF($B141="","",VLOOKUP($B141,SKUs!$B$5:$C$104,2,FALSE))</f>
        <v/>
      </c>
      <c r="E141" s="7">
        <f>IF($B141="","",VLOOKUP($D141,Materials!$B$5:$C$104,2,FALSE))</f>
        <v/>
      </c>
      <c r="G141" s="5">
        <f>IF($B141="","",VLOOKUP($D141,Materials!$B$5:$K$104,10,FALSE))</f>
        <v/>
      </c>
      <c r="H141" s="5">
        <f>IF($B141="","",$F141*$G141)</f>
        <v/>
      </c>
      <c r="I141" s="7">
        <f>IF($B141="","",SUMIFS(Production!$F$5:$F$1004,Production!$D$5:$D$1004,$B141,Production!$I$5:$I$1004,"Completed"))</f>
        <v/>
      </c>
      <c r="J141" s="7">
        <f>IF($B141="","",$F141*$I141)</f>
        <v/>
      </c>
    </row>
    <row r="142" spans="3:10">
      <c r="C142" s="7">
        <f>IF($B142="","",VLOOKUP($B142,SKUs!$B$5:$C$104,2,FALSE))</f>
        <v/>
      </c>
      <c r="E142" s="7">
        <f>IF($B142="","",VLOOKUP($D142,Materials!$B$5:$C$104,2,FALSE))</f>
        <v/>
      </c>
      <c r="G142" s="5">
        <f>IF($B142="","",VLOOKUP($D142,Materials!$B$5:$K$104,10,FALSE))</f>
        <v/>
      </c>
      <c r="H142" s="5">
        <f>IF($B142="","",$F142*$G142)</f>
        <v/>
      </c>
      <c r="I142" s="7">
        <f>IF($B142="","",SUMIFS(Production!$F$5:$F$1004,Production!$D$5:$D$1004,$B142,Production!$I$5:$I$1004,"Completed"))</f>
        <v/>
      </c>
      <c r="J142" s="7">
        <f>IF($B142="","",$F142*$I142)</f>
        <v/>
      </c>
    </row>
    <row r="143" spans="3:10">
      <c r="C143" s="7">
        <f>IF($B143="","",VLOOKUP($B143,SKUs!$B$5:$C$104,2,FALSE))</f>
        <v/>
      </c>
      <c r="E143" s="7">
        <f>IF($B143="","",VLOOKUP($D143,Materials!$B$5:$C$104,2,FALSE))</f>
        <v/>
      </c>
      <c r="G143" s="5">
        <f>IF($B143="","",VLOOKUP($D143,Materials!$B$5:$K$104,10,FALSE))</f>
        <v/>
      </c>
      <c r="H143" s="5">
        <f>IF($B143="","",$F143*$G143)</f>
        <v/>
      </c>
      <c r="I143" s="7">
        <f>IF($B143="","",SUMIFS(Production!$F$5:$F$1004,Production!$D$5:$D$1004,$B143,Production!$I$5:$I$1004,"Completed"))</f>
        <v/>
      </c>
      <c r="J143" s="7">
        <f>IF($B143="","",$F143*$I143)</f>
        <v/>
      </c>
    </row>
    <row r="144" spans="3:10">
      <c r="C144" s="7">
        <f>IF($B144="","",VLOOKUP($B144,SKUs!$B$5:$C$104,2,FALSE))</f>
        <v/>
      </c>
      <c r="E144" s="7">
        <f>IF($B144="","",VLOOKUP($D144,Materials!$B$5:$C$104,2,FALSE))</f>
        <v/>
      </c>
      <c r="G144" s="5">
        <f>IF($B144="","",VLOOKUP($D144,Materials!$B$5:$K$104,10,FALSE))</f>
        <v/>
      </c>
      <c r="H144" s="5">
        <f>IF($B144="","",$F144*$G144)</f>
        <v/>
      </c>
      <c r="I144" s="7">
        <f>IF($B144="","",SUMIFS(Production!$F$5:$F$1004,Production!$D$5:$D$1004,$B144,Production!$I$5:$I$1004,"Completed"))</f>
        <v/>
      </c>
      <c r="J144" s="7">
        <f>IF($B144="","",$F144*$I144)</f>
        <v/>
      </c>
    </row>
    <row r="145" spans="3:10">
      <c r="C145" s="7">
        <f>IF($B145="","",VLOOKUP($B145,SKUs!$B$5:$C$104,2,FALSE))</f>
        <v/>
      </c>
      <c r="E145" s="7">
        <f>IF($B145="","",VLOOKUP($D145,Materials!$B$5:$C$104,2,FALSE))</f>
        <v/>
      </c>
      <c r="G145" s="5">
        <f>IF($B145="","",VLOOKUP($D145,Materials!$B$5:$K$104,10,FALSE))</f>
        <v/>
      </c>
      <c r="H145" s="5">
        <f>IF($B145="","",$F145*$G145)</f>
        <v/>
      </c>
      <c r="I145" s="7">
        <f>IF($B145="","",SUMIFS(Production!$F$5:$F$1004,Production!$D$5:$D$1004,$B145,Production!$I$5:$I$1004,"Completed"))</f>
        <v/>
      </c>
      <c r="J145" s="7">
        <f>IF($B145="","",$F145*$I145)</f>
        <v/>
      </c>
    </row>
    <row r="146" spans="3:10">
      <c r="C146" s="7">
        <f>IF($B146="","",VLOOKUP($B146,SKUs!$B$5:$C$104,2,FALSE))</f>
        <v/>
      </c>
      <c r="E146" s="7">
        <f>IF($B146="","",VLOOKUP($D146,Materials!$B$5:$C$104,2,FALSE))</f>
        <v/>
      </c>
      <c r="G146" s="5">
        <f>IF($B146="","",VLOOKUP($D146,Materials!$B$5:$K$104,10,FALSE))</f>
        <v/>
      </c>
      <c r="H146" s="5">
        <f>IF($B146="","",$F146*$G146)</f>
        <v/>
      </c>
      <c r="I146" s="7">
        <f>IF($B146="","",SUMIFS(Production!$F$5:$F$1004,Production!$D$5:$D$1004,$B146,Production!$I$5:$I$1004,"Completed"))</f>
        <v/>
      </c>
      <c r="J146" s="7">
        <f>IF($B146="","",$F146*$I146)</f>
        <v/>
      </c>
    </row>
    <row r="147" spans="3:10">
      <c r="C147" s="7">
        <f>IF($B147="","",VLOOKUP($B147,SKUs!$B$5:$C$104,2,FALSE))</f>
        <v/>
      </c>
      <c r="E147" s="7">
        <f>IF($B147="","",VLOOKUP($D147,Materials!$B$5:$C$104,2,FALSE))</f>
        <v/>
      </c>
      <c r="G147" s="5">
        <f>IF($B147="","",VLOOKUP($D147,Materials!$B$5:$K$104,10,FALSE))</f>
        <v/>
      </c>
      <c r="H147" s="5">
        <f>IF($B147="","",$F147*$G147)</f>
        <v/>
      </c>
      <c r="I147" s="7">
        <f>IF($B147="","",SUMIFS(Production!$F$5:$F$1004,Production!$D$5:$D$1004,$B147,Production!$I$5:$I$1004,"Completed"))</f>
        <v/>
      </c>
      <c r="J147" s="7">
        <f>IF($B147="","",$F147*$I147)</f>
        <v/>
      </c>
    </row>
    <row r="148" spans="3:10">
      <c r="C148" s="7">
        <f>IF($B148="","",VLOOKUP($B148,SKUs!$B$5:$C$104,2,FALSE))</f>
        <v/>
      </c>
      <c r="E148" s="7">
        <f>IF($B148="","",VLOOKUP($D148,Materials!$B$5:$C$104,2,FALSE))</f>
        <v/>
      </c>
      <c r="G148" s="5">
        <f>IF($B148="","",VLOOKUP($D148,Materials!$B$5:$K$104,10,FALSE))</f>
        <v/>
      </c>
      <c r="H148" s="5">
        <f>IF($B148="","",$F148*$G148)</f>
        <v/>
      </c>
      <c r="I148" s="7">
        <f>IF($B148="","",SUMIFS(Production!$F$5:$F$1004,Production!$D$5:$D$1004,$B148,Production!$I$5:$I$1004,"Completed"))</f>
        <v/>
      </c>
      <c r="J148" s="7">
        <f>IF($B148="","",$F148*$I148)</f>
        <v/>
      </c>
    </row>
    <row r="149" spans="3:10">
      <c r="C149" s="7">
        <f>IF($B149="","",VLOOKUP($B149,SKUs!$B$5:$C$104,2,FALSE))</f>
        <v/>
      </c>
      <c r="E149" s="7">
        <f>IF($B149="","",VLOOKUP($D149,Materials!$B$5:$C$104,2,FALSE))</f>
        <v/>
      </c>
      <c r="G149" s="5">
        <f>IF($B149="","",VLOOKUP($D149,Materials!$B$5:$K$104,10,FALSE))</f>
        <v/>
      </c>
      <c r="H149" s="5">
        <f>IF($B149="","",$F149*$G149)</f>
        <v/>
      </c>
      <c r="I149" s="7">
        <f>IF($B149="","",SUMIFS(Production!$F$5:$F$1004,Production!$D$5:$D$1004,$B149,Production!$I$5:$I$1004,"Completed"))</f>
        <v/>
      </c>
      <c r="J149" s="7">
        <f>IF($B149="","",$F149*$I149)</f>
        <v/>
      </c>
    </row>
    <row r="150" spans="3:10">
      <c r="C150" s="7">
        <f>IF($B150="","",VLOOKUP($B150,SKUs!$B$5:$C$104,2,FALSE))</f>
        <v/>
      </c>
      <c r="E150" s="7">
        <f>IF($B150="","",VLOOKUP($D150,Materials!$B$5:$C$104,2,FALSE))</f>
        <v/>
      </c>
      <c r="G150" s="5">
        <f>IF($B150="","",VLOOKUP($D150,Materials!$B$5:$K$104,10,FALSE))</f>
        <v/>
      </c>
      <c r="H150" s="5">
        <f>IF($B150="","",$F150*$G150)</f>
        <v/>
      </c>
      <c r="I150" s="7">
        <f>IF($B150="","",SUMIFS(Production!$F$5:$F$1004,Production!$D$5:$D$1004,$B150,Production!$I$5:$I$1004,"Completed"))</f>
        <v/>
      </c>
      <c r="J150" s="7">
        <f>IF($B150="","",$F150*$I150)</f>
        <v/>
      </c>
    </row>
    <row r="151" spans="3:10">
      <c r="C151" s="7">
        <f>IF($B151="","",VLOOKUP($B151,SKUs!$B$5:$C$104,2,FALSE))</f>
        <v/>
      </c>
      <c r="E151" s="7">
        <f>IF($B151="","",VLOOKUP($D151,Materials!$B$5:$C$104,2,FALSE))</f>
        <v/>
      </c>
      <c r="G151" s="5">
        <f>IF($B151="","",VLOOKUP($D151,Materials!$B$5:$K$104,10,FALSE))</f>
        <v/>
      </c>
      <c r="H151" s="5">
        <f>IF($B151="","",$F151*$G151)</f>
        <v/>
      </c>
      <c r="I151" s="7">
        <f>IF($B151="","",SUMIFS(Production!$F$5:$F$1004,Production!$D$5:$D$1004,$B151,Production!$I$5:$I$1004,"Completed"))</f>
        <v/>
      </c>
      <c r="J151" s="7">
        <f>IF($B151="","",$F151*$I151)</f>
        <v/>
      </c>
    </row>
    <row r="152" spans="3:10">
      <c r="C152" s="7">
        <f>IF($B152="","",VLOOKUP($B152,SKUs!$B$5:$C$104,2,FALSE))</f>
        <v/>
      </c>
      <c r="E152" s="7">
        <f>IF($B152="","",VLOOKUP($D152,Materials!$B$5:$C$104,2,FALSE))</f>
        <v/>
      </c>
      <c r="G152" s="5">
        <f>IF($B152="","",VLOOKUP($D152,Materials!$B$5:$K$104,10,FALSE))</f>
        <v/>
      </c>
      <c r="H152" s="5">
        <f>IF($B152="","",$F152*$G152)</f>
        <v/>
      </c>
      <c r="I152" s="7">
        <f>IF($B152="","",SUMIFS(Production!$F$5:$F$1004,Production!$D$5:$D$1004,$B152,Production!$I$5:$I$1004,"Completed"))</f>
        <v/>
      </c>
      <c r="J152" s="7">
        <f>IF($B152="","",$F152*$I152)</f>
        <v/>
      </c>
    </row>
    <row r="153" spans="3:10">
      <c r="C153" s="7">
        <f>IF($B153="","",VLOOKUP($B153,SKUs!$B$5:$C$104,2,FALSE))</f>
        <v/>
      </c>
      <c r="E153" s="7">
        <f>IF($B153="","",VLOOKUP($D153,Materials!$B$5:$C$104,2,FALSE))</f>
        <v/>
      </c>
      <c r="G153" s="5">
        <f>IF($B153="","",VLOOKUP($D153,Materials!$B$5:$K$104,10,FALSE))</f>
        <v/>
      </c>
      <c r="H153" s="5">
        <f>IF($B153="","",$F153*$G153)</f>
        <v/>
      </c>
      <c r="I153" s="7">
        <f>IF($B153="","",SUMIFS(Production!$F$5:$F$1004,Production!$D$5:$D$1004,$B153,Production!$I$5:$I$1004,"Completed"))</f>
        <v/>
      </c>
      <c r="J153" s="7">
        <f>IF($B153="","",$F153*$I153)</f>
        <v/>
      </c>
    </row>
    <row r="154" spans="3:10">
      <c r="C154" s="7">
        <f>IF($B154="","",VLOOKUP($B154,SKUs!$B$5:$C$104,2,FALSE))</f>
        <v/>
      </c>
      <c r="E154" s="7">
        <f>IF($B154="","",VLOOKUP($D154,Materials!$B$5:$C$104,2,FALSE))</f>
        <v/>
      </c>
      <c r="G154" s="5">
        <f>IF($B154="","",VLOOKUP($D154,Materials!$B$5:$K$104,10,FALSE))</f>
        <v/>
      </c>
      <c r="H154" s="5">
        <f>IF($B154="","",$F154*$G154)</f>
        <v/>
      </c>
      <c r="I154" s="7">
        <f>IF($B154="","",SUMIFS(Production!$F$5:$F$1004,Production!$D$5:$D$1004,$B154,Production!$I$5:$I$1004,"Completed"))</f>
        <v/>
      </c>
      <c r="J154" s="7">
        <f>IF($B154="","",$F154*$I154)</f>
        <v/>
      </c>
    </row>
    <row r="155" spans="3:10">
      <c r="C155" s="7">
        <f>IF($B155="","",VLOOKUP($B155,SKUs!$B$5:$C$104,2,FALSE))</f>
        <v/>
      </c>
      <c r="E155" s="7">
        <f>IF($B155="","",VLOOKUP($D155,Materials!$B$5:$C$104,2,FALSE))</f>
        <v/>
      </c>
      <c r="G155" s="5">
        <f>IF($B155="","",VLOOKUP($D155,Materials!$B$5:$K$104,10,FALSE))</f>
        <v/>
      </c>
      <c r="H155" s="5">
        <f>IF($B155="","",$F155*$G155)</f>
        <v/>
      </c>
      <c r="I155" s="7">
        <f>IF($B155="","",SUMIFS(Production!$F$5:$F$1004,Production!$D$5:$D$1004,$B155,Production!$I$5:$I$1004,"Completed"))</f>
        <v/>
      </c>
      <c r="J155" s="7">
        <f>IF($B155="","",$F155*$I155)</f>
        <v/>
      </c>
    </row>
    <row r="156" spans="3:10">
      <c r="C156" s="7">
        <f>IF($B156="","",VLOOKUP($B156,SKUs!$B$5:$C$104,2,FALSE))</f>
        <v/>
      </c>
      <c r="E156" s="7">
        <f>IF($B156="","",VLOOKUP($D156,Materials!$B$5:$C$104,2,FALSE))</f>
        <v/>
      </c>
      <c r="G156" s="5">
        <f>IF($B156="","",VLOOKUP($D156,Materials!$B$5:$K$104,10,FALSE))</f>
        <v/>
      </c>
      <c r="H156" s="5">
        <f>IF($B156="","",$F156*$G156)</f>
        <v/>
      </c>
      <c r="I156" s="7">
        <f>IF($B156="","",SUMIFS(Production!$F$5:$F$1004,Production!$D$5:$D$1004,$B156,Production!$I$5:$I$1004,"Completed"))</f>
        <v/>
      </c>
      <c r="J156" s="7">
        <f>IF($B156="","",$F156*$I156)</f>
        <v/>
      </c>
    </row>
    <row r="157" spans="3:10">
      <c r="C157" s="7">
        <f>IF($B157="","",VLOOKUP($B157,SKUs!$B$5:$C$104,2,FALSE))</f>
        <v/>
      </c>
      <c r="E157" s="7">
        <f>IF($B157="","",VLOOKUP($D157,Materials!$B$5:$C$104,2,FALSE))</f>
        <v/>
      </c>
      <c r="G157" s="5">
        <f>IF($B157="","",VLOOKUP($D157,Materials!$B$5:$K$104,10,FALSE))</f>
        <v/>
      </c>
      <c r="H157" s="5">
        <f>IF($B157="","",$F157*$G157)</f>
        <v/>
      </c>
      <c r="I157" s="7">
        <f>IF($B157="","",SUMIFS(Production!$F$5:$F$1004,Production!$D$5:$D$1004,$B157,Production!$I$5:$I$1004,"Completed"))</f>
        <v/>
      </c>
      <c r="J157" s="7">
        <f>IF($B157="","",$F157*$I157)</f>
        <v/>
      </c>
    </row>
    <row r="158" spans="3:10">
      <c r="C158" s="7">
        <f>IF($B158="","",VLOOKUP($B158,SKUs!$B$5:$C$104,2,FALSE))</f>
        <v/>
      </c>
      <c r="E158" s="7">
        <f>IF($B158="","",VLOOKUP($D158,Materials!$B$5:$C$104,2,FALSE))</f>
        <v/>
      </c>
      <c r="G158" s="5">
        <f>IF($B158="","",VLOOKUP($D158,Materials!$B$5:$K$104,10,FALSE))</f>
        <v/>
      </c>
      <c r="H158" s="5">
        <f>IF($B158="","",$F158*$G158)</f>
        <v/>
      </c>
      <c r="I158" s="7">
        <f>IF($B158="","",SUMIFS(Production!$F$5:$F$1004,Production!$D$5:$D$1004,$B158,Production!$I$5:$I$1004,"Completed"))</f>
        <v/>
      </c>
      <c r="J158" s="7">
        <f>IF($B158="","",$F158*$I158)</f>
        <v/>
      </c>
    </row>
    <row r="159" spans="3:10">
      <c r="C159" s="7">
        <f>IF($B159="","",VLOOKUP($B159,SKUs!$B$5:$C$104,2,FALSE))</f>
        <v/>
      </c>
      <c r="E159" s="7">
        <f>IF($B159="","",VLOOKUP($D159,Materials!$B$5:$C$104,2,FALSE))</f>
        <v/>
      </c>
      <c r="G159" s="5">
        <f>IF($B159="","",VLOOKUP($D159,Materials!$B$5:$K$104,10,FALSE))</f>
        <v/>
      </c>
      <c r="H159" s="5">
        <f>IF($B159="","",$F159*$G159)</f>
        <v/>
      </c>
      <c r="I159" s="7">
        <f>IF($B159="","",SUMIFS(Production!$F$5:$F$1004,Production!$D$5:$D$1004,$B159,Production!$I$5:$I$1004,"Completed"))</f>
        <v/>
      </c>
      <c r="J159" s="7">
        <f>IF($B159="","",$F159*$I159)</f>
        <v/>
      </c>
    </row>
    <row r="160" spans="3:10">
      <c r="C160" s="7">
        <f>IF($B160="","",VLOOKUP($B160,SKUs!$B$5:$C$104,2,FALSE))</f>
        <v/>
      </c>
      <c r="E160" s="7">
        <f>IF($B160="","",VLOOKUP($D160,Materials!$B$5:$C$104,2,FALSE))</f>
        <v/>
      </c>
      <c r="G160" s="5">
        <f>IF($B160="","",VLOOKUP($D160,Materials!$B$5:$K$104,10,FALSE))</f>
        <v/>
      </c>
      <c r="H160" s="5">
        <f>IF($B160="","",$F160*$G160)</f>
        <v/>
      </c>
      <c r="I160" s="7">
        <f>IF($B160="","",SUMIFS(Production!$F$5:$F$1004,Production!$D$5:$D$1004,$B160,Production!$I$5:$I$1004,"Completed"))</f>
        <v/>
      </c>
      <c r="J160" s="7">
        <f>IF($B160="","",$F160*$I160)</f>
        <v/>
      </c>
    </row>
    <row r="161" spans="3:10">
      <c r="C161" s="7">
        <f>IF($B161="","",VLOOKUP($B161,SKUs!$B$5:$C$104,2,FALSE))</f>
        <v/>
      </c>
      <c r="E161" s="7">
        <f>IF($B161="","",VLOOKUP($D161,Materials!$B$5:$C$104,2,FALSE))</f>
        <v/>
      </c>
      <c r="G161" s="5">
        <f>IF($B161="","",VLOOKUP($D161,Materials!$B$5:$K$104,10,FALSE))</f>
        <v/>
      </c>
      <c r="H161" s="5">
        <f>IF($B161="","",$F161*$G161)</f>
        <v/>
      </c>
      <c r="I161" s="7">
        <f>IF($B161="","",SUMIFS(Production!$F$5:$F$1004,Production!$D$5:$D$1004,$B161,Production!$I$5:$I$1004,"Completed"))</f>
        <v/>
      </c>
      <c r="J161" s="7">
        <f>IF($B161="","",$F161*$I161)</f>
        <v/>
      </c>
    </row>
    <row r="162" spans="3:10">
      <c r="C162" s="7">
        <f>IF($B162="","",VLOOKUP($B162,SKUs!$B$5:$C$104,2,FALSE))</f>
        <v/>
      </c>
      <c r="E162" s="7">
        <f>IF($B162="","",VLOOKUP($D162,Materials!$B$5:$C$104,2,FALSE))</f>
        <v/>
      </c>
      <c r="G162" s="5">
        <f>IF($B162="","",VLOOKUP($D162,Materials!$B$5:$K$104,10,FALSE))</f>
        <v/>
      </c>
      <c r="H162" s="5">
        <f>IF($B162="","",$F162*$G162)</f>
        <v/>
      </c>
      <c r="I162" s="7">
        <f>IF($B162="","",SUMIFS(Production!$F$5:$F$1004,Production!$D$5:$D$1004,$B162,Production!$I$5:$I$1004,"Completed"))</f>
        <v/>
      </c>
      <c r="J162" s="7">
        <f>IF($B162="","",$F162*$I162)</f>
        <v/>
      </c>
    </row>
    <row r="163" spans="3:10">
      <c r="C163" s="7">
        <f>IF($B163="","",VLOOKUP($B163,SKUs!$B$5:$C$104,2,FALSE))</f>
        <v/>
      </c>
      <c r="E163" s="7">
        <f>IF($B163="","",VLOOKUP($D163,Materials!$B$5:$C$104,2,FALSE))</f>
        <v/>
      </c>
      <c r="G163" s="5">
        <f>IF($B163="","",VLOOKUP($D163,Materials!$B$5:$K$104,10,FALSE))</f>
        <v/>
      </c>
      <c r="H163" s="5">
        <f>IF($B163="","",$F163*$G163)</f>
        <v/>
      </c>
      <c r="I163" s="7">
        <f>IF($B163="","",SUMIFS(Production!$F$5:$F$1004,Production!$D$5:$D$1004,$B163,Production!$I$5:$I$1004,"Completed"))</f>
        <v/>
      </c>
      <c r="J163" s="7">
        <f>IF($B163="","",$F163*$I163)</f>
        <v/>
      </c>
    </row>
    <row r="164" spans="3:10">
      <c r="C164" s="7">
        <f>IF($B164="","",VLOOKUP($B164,SKUs!$B$5:$C$104,2,FALSE))</f>
        <v/>
      </c>
      <c r="E164" s="7">
        <f>IF($B164="","",VLOOKUP($D164,Materials!$B$5:$C$104,2,FALSE))</f>
        <v/>
      </c>
      <c r="G164" s="5">
        <f>IF($B164="","",VLOOKUP($D164,Materials!$B$5:$K$104,10,FALSE))</f>
        <v/>
      </c>
      <c r="H164" s="5">
        <f>IF($B164="","",$F164*$G164)</f>
        <v/>
      </c>
      <c r="I164" s="7">
        <f>IF($B164="","",SUMIFS(Production!$F$5:$F$1004,Production!$D$5:$D$1004,$B164,Production!$I$5:$I$1004,"Completed"))</f>
        <v/>
      </c>
      <c r="J164" s="7">
        <f>IF($B164="","",$F164*$I164)</f>
        <v/>
      </c>
    </row>
    <row r="165" spans="3:10">
      <c r="C165" s="7">
        <f>IF($B165="","",VLOOKUP($B165,SKUs!$B$5:$C$104,2,FALSE))</f>
        <v/>
      </c>
      <c r="E165" s="7">
        <f>IF($B165="","",VLOOKUP($D165,Materials!$B$5:$C$104,2,FALSE))</f>
        <v/>
      </c>
      <c r="G165" s="5">
        <f>IF($B165="","",VLOOKUP($D165,Materials!$B$5:$K$104,10,FALSE))</f>
        <v/>
      </c>
      <c r="H165" s="5">
        <f>IF($B165="","",$F165*$G165)</f>
        <v/>
      </c>
      <c r="I165" s="7">
        <f>IF($B165="","",SUMIFS(Production!$F$5:$F$1004,Production!$D$5:$D$1004,$B165,Production!$I$5:$I$1004,"Completed"))</f>
        <v/>
      </c>
      <c r="J165" s="7">
        <f>IF($B165="","",$F165*$I165)</f>
        <v/>
      </c>
    </row>
    <row r="166" spans="3:10">
      <c r="C166" s="7">
        <f>IF($B166="","",VLOOKUP($B166,SKUs!$B$5:$C$104,2,FALSE))</f>
        <v/>
      </c>
      <c r="E166" s="7">
        <f>IF($B166="","",VLOOKUP($D166,Materials!$B$5:$C$104,2,FALSE))</f>
        <v/>
      </c>
      <c r="G166" s="5">
        <f>IF($B166="","",VLOOKUP($D166,Materials!$B$5:$K$104,10,FALSE))</f>
        <v/>
      </c>
      <c r="H166" s="5">
        <f>IF($B166="","",$F166*$G166)</f>
        <v/>
      </c>
      <c r="I166" s="7">
        <f>IF($B166="","",SUMIFS(Production!$F$5:$F$1004,Production!$D$5:$D$1004,$B166,Production!$I$5:$I$1004,"Completed"))</f>
        <v/>
      </c>
      <c r="J166" s="7">
        <f>IF($B166="","",$F166*$I166)</f>
        <v/>
      </c>
    </row>
    <row r="167" spans="3:10">
      <c r="C167" s="7">
        <f>IF($B167="","",VLOOKUP($B167,SKUs!$B$5:$C$104,2,FALSE))</f>
        <v/>
      </c>
      <c r="E167" s="7">
        <f>IF($B167="","",VLOOKUP($D167,Materials!$B$5:$C$104,2,FALSE))</f>
        <v/>
      </c>
      <c r="G167" s="5">
        <f>IF($B167="","",VLOOKUP($D167,Materials!$B$5:$K$104,10,FALSE))</f>
        <v/>
      </c>
      <c r="H167" s="5">
        <f>IF($B167="","",$F167*$G167)</f>
        <v/>
      </c>
      <c r="I167" s="7">
        <f>IF($B167="","",SUMIFS(Production!$F$5:$F$1004,Production!$D$5:$D$1004,$B167,Production!$I$5:$I$1004,"Completed"))</f>
        <v/>
      </c>
      <c r="J167" s="7">
        <f>IF($B167="","",$F167*$I167)</f>
        <v/>
      </c>
    </row>
    <row r="168" spans="3:10">
      <c r="C168" s="7">
        <f>IF($B168="","",VLOOKUP($B168,SKUs!$B$5:$C$104,2,FALSE))</f>
        <v/>
      </c>
      <c r="E168" s="7">
        <f>IF($B168="","",VLOOKUP($D168,Materials!$B$5:$C$104,2,FALSE))</f>
        <v/>
      </c>
      <c r="G168" s="5">
        <f>IF($B168="","",VLOOKUP($D168,Materials!$B$5:$K$104,10,FALSE))</f>
        <v/>
      </c>
      <c r="H168" s="5">
        <f>IF($B168="","",$F168*$G168)</f>
        <v/>
      </c>
      <c r="I168" s="7">
        <f>IF($B168="","",SUMIFS(Production!$F$5:$F$1004,Production!$D$5:$D$1004,$B168,Production!$I$5:$I$1004,"Completed"))</f>
        <v/>
      </c>
      <c r="J168" s="7">
        <f>IF($B168="","",$F168*$I168)</f>
        <v/>
      </c>
    </row>
    <row r="169" spans="3:10">
      <c r="C169" s="7">
        <f>IF($B169="","",VLOOKUP($B169,SKUs!$B$5:$C$104,2,FALSE))</f>
        <v/>
      </c>
      <c r="E169" s="7">
        <f>IF($B169="","",VLOOKUP($D169,Materials!$B$5:$C$104,2,FALSE))</f>
        <v/>
      </c>
      <c r="G169" s="5">
        <f>IF($B169="","",VLOOKUP($D169,Materials!$B$5:$K$104,10,FALSE))</f>
        <v/>
      </c>
      <c r="H169" s="5">
        <f>IF($B169="","",$F169*$G169)</f>
        <v/>
      </c>
      <c r="I169" s="7">
        <f>IF($B169="","",SUMIFS(Production!$F$5:$F$1004,Production!$D$5:$D$1004,$B169,Production!$I$5:$I$1004,"Completed"))</f>
        <v/>
      </c>
      <c r="J169" s="7">
        <f>IF($B169="","",$F169*$I169)</f>
        <v/>
      </c>
    </row>
    <row r="170" spans="3:10">
      <c r="C170" s="7">
        <f>IF($B170="","",VLOOKUP($B170,SKUs!$B$5:$C$104,2,FALSE))</f>
        <v/>
      </c>
      <c r="E170" s="7">
        <f>IF($B170="","",VLOOKUP($D170,Materials!$B$5:$C$104,2,FALSE))</f>
        <v/>
      </c>
      <c r="G170" s="5">
        <f>IF($B170="","",VLOOKUP($D170,Materials!$B$5:$K$104,10,FALSE))</f>
        <v/>
      </c>
      <c r="H170" s="5">
        <f>IF($B170="","",$F170*$G170)</f>
        <v/>
      </c>
      <c r="I170" s="7">
        <f>IF($B170="","",SUMIFS(Production!$F$5:$F$1004,Production!$D$5:$D$1004,$B170,Production!$I$5:$I$1004,"Completed"))</f>
        <v/>
      </c>
      <c r="J170" s="7">
        <f>IF($B170="","",$F170*$I170)</f>
        <v/>
      </c>
    </row>
    <row r="171" spans="3:10">
      <c r="C171" s="7">
        <f>IF($B171="","",VLOOKUP($B171,SKUs!$B$5:$C$104,2,FALSE))</f>
        <v/>
      </c>
      <c r="E171" s="7">
        <f>IF($B171="","",VLOOKUP($D171,Materials!$B$5:$C$104,2,FALSE))</f>
        <v/>
      </c>
      <c r="G171" s="5">
        <f>IF($B171="","",VLOOKUP($D171,Materials!$B$5:$K$104,10,FALSE))</f>
        <v/>
      </c>
      <c r="H171" s="5">
        <f>IF($B171="","",$F171*$G171)</f>
        <v/>
      </c>
      <c r="I171" s="7">
        <f>IF($B171="","",SUMIFS(Production!$F$5:$F$1004,Production!$D$5:$D$1004,$B171,Production!$I$5:$I$1004,"Completed"))</f>
        <v/>
      </c>
      <c r="J171" s="7">
        <f>IF($B171="","",$F171*$I171)</f>
        <v/>
      </c>
    </row>
    <row r="172" spans="3:10">
      <c r="C172" s="7">
        <f>IF($B172="","",VLOOKUP($B172,SKUs!$B$5:$C$104,2,FALSE))</f>
        <v/>
      </c>
      <c r="E172" s="7">
        <f>IF($B172="","",VLOOKUP($D172,Materials!$B$5:$C$104,2,FALSE))</f>
        <v/>
      </c>
      <c r="G172" s="5">
        <f>IF($B172="","",VLOOKUP($D172,Materials!$B$5:$K$104,10,FALSE))</f>
        <v/>
      </c>
      <c r="H172" s="5">
        <f>IF($B172="","",$F172*$G172)</f>
        <v/>
      </c>
      <c r="I172" s="7">
        <f>IF($B172="","",SUMIFS(Production!$F$5:$F$1004,Production!$D$5:$D$1004,$B172,Production!$I$5:$I$1004,"Completed"))</f>
        <v/>
      </c>
      <c r="J172" s="7">
        <f>IF($B172="","",$F172*$I172)</f>
        <v/>
      </c>
    </row>
    <row r="173" spans="3:10">
      <c r="C173" s="7">
        <f>IF($B173="","",VLOOKUP($B173,SKUs!$B$5:$C$104,2,FALSE))</f>
        <v/>
      </c>
      <c r="E173" s="7">
        <f>IF($B173="","",VLOOKUP($D173,Materials!$B$5:$C$104,2,FALSE))</f>
        <v/>
      </c>
      <c r="G173" s="5">
        <f>IF($B173="","",VLOOKUP($D173,Materials!$B$5:$K$104,10,FALSE))</f>
        <v/>
      </c>
      <c r="H173" s="5">
        <f>IF($B173="","",$F173*$G173)</f>
        <v/>
      </c>
      <c r="I173" s="7">
        <f>IF($B173="","",SUMIFS(Production!$F$5:$F$1004,Production!$D$5:$D$1004,$B173,Production!$I$5:$I$1004,"Completed"))</f>
        <v/>
      </c>
      <c r="J173" s="7">
        <f>IF($B173="","",$F173*$I173)</f>
        <v/>
      </c>
    </row>
    <row r="174" spans="3:10">
      <c r="C174" s="7">
        <f>IF($B174="","",VLOOKUP($B174,SKUs!$B$5:$C$104,2,FALSE))</f>
        <v/>
      </c>
      <c r="E174" s="7">
        <f>IF($B174="","",VLOOKUP($D174,Materials!$B$5:$C$104,2,FALSE))</f>
        <v/>
      </c>
      <c r="G174" s="5">
        <f>IF($B174="","",VLOOKUP($D174,Materials!$B$5:$K$104,10,FALSE))</f>
        <v/>
      </c>
      <c r="H174" s="5">
        <f>IF($B174="","",$F174*$G174)</f>
        <v/>
      </c>
      <c r="I174" s="7">
        <f>IF($B174="","",SUMIFS(Production!$F$5:$F$1004,Production!$D$5:$D$1004,$B174,Production!$I$5:$I$1004,"Completed"))</f>
        <v/>
      </c>
      <c r="J174" s="7">
        <f>IF($B174="","",$F174*$I174)</f>
        <v/>
      </c>
    </row>
    <row r="175" spans="3:10">
      <c r="C175" s="7">
        <f>IF($B175="","",VLOOKUP($B175,SKUs!$B$5:$C$104,2,FALSE))</f>
        <v/>
      </c>
      <c r="E175" s="7">
        <f>IF($B175="","",VLOOKUP($D175,Materials!$B$5:$C$104,2,FALSE))</f>
        <v/>
      </c>
      <c r="G175" s="5">
        <f>IF($B175="","",VLOOKUP($D175,Materials!$B$5:$K$104,10,FALSE))</f>
        <v/>
      </c>
      <c r="H175" s="5">
        <f>IF($B175="","",$F175*$G175)</f>
        <v/>
      </c>
      <c r="I175" s="7">
        <f>IF($B175="","",SUMIFS(Production!$F$5:$F$1004,Production!$D$5:$D$1004,$B175,Production!$I$5:$I$1004,"Completed"))</f>
        <v/>
      </c>
      <c r="J175" s="7">
        <f>IF($B175="","",$F175*$I175)</f>
        <v/>
      </c>
    </row>
    <row r="176" spans="3:10">
      <c r="C176" s="7">
        <f>IF($B176="","",VLOOKUP($B176,SKUs!$B$5:$C$104,2,FALSE))</f>
        <v/>
      </c>
      <c r="E176" s="7">
        <f>IF($B176="","",VLOOKUP($D176,Materials!$B$5:$C$104,2,FALSE))</f>
        <v/>
      </c>
      <c r="G176" s="5">
        <f>IF($B176="","",VLOOKUP($D176,Materials!$B$5:$K$104,10,FALSE))</f>
        <v/>
      </c>
      <c r="H176" s="5">
        <f>IF($B176="","",$F176*$G176)</f>
        <v/>
      </c>
      <c r="I176" s="7">
        <f>IF($B176="","",SUMIFS(Production!$F$5:$F$1004,Production!$D$5:$D$1004,$B176,Production!$I$5:$I$1004,"Completed"))</f>
        <v/>
      </c>
      <c r="J176" s="7">
        <f>IF($B176="","",$F176*$I176)</f>
        <v/>
      </c>
    </row>
    <row r="177" spans="3:10">
      <c r="C177" s="7">
        <f>IF($B177="","",VLOOKUP($B177,SKUs!$B$5:$C$104,2,FALSE))</f>
        <v/>
      </c>
      <c r="E177" s="7">
        <f>IF($B177="","",VLOOKUP($D177,Materials!$B$5:$C$104,2,FALSE))</f>
        <v/>
      </c>
      <c r="G177" s="5">
        <f>IF($B177="","",VLOOKUP($D177,Materials!$B$5:$K$104,10,FALSE))</f>
        <v/>
      </c>
      <c r="H177" s="5">
        <f>IF($B177="","",$F177*$G177)</f>
        <v/>
      </c>
      <c r="I177" s="7">
        <f>IF($B177="","",SUMIFS(Production!$F$5:$F$1004,Production!$D$5:$D$1004,$B177,Production!$I$5:$I$1004,"Completed"))</f>
        <v/>
      </c>
      <c r="J177" s="7">
        <f>IF($B177="","",$F177*$I177)</f>
        <v/>
      </c>
    </row>
    <row r="178" spans="3:10">
      <c r="C178" s="7">
        <f>IF($B178="","",VLOOKUP($B178,SKUs!$B$5:$C$104,2,FALSE))</f>
        <v/>
      </c>
      <c r="E178" s="7">
        <f>IF($B178="","",VLOOKUP($D178,Materials!$B$5:$C$104,2,FALSE))</f>
        <v/>
      </c>
      <c r="G178" s="5">
        <f>IF($B178="","",VLOOKUP($D178,Materials!$B$5:$K$104,10,FALSE))</f>
        <v/>
      </c>
      <c r="H178" s="5">
        <f>IF($B178="","",$F178*$G178)</f>
        <v/>
      </c>
      <c r="I178" s="7">
        <f>IF($B178="","",SUMIFS(Production!$F$5:$F$1004,Production!$D$5:$D$1004,$B178,Production!$I$5:$I$1004,"Completed"))</f>
        <v/>
      </c>
      <c r="J178" s="7">
        <f>IF($B178="","",$F178*$I178)</f>
        <v/>
      </c>
    </row>
    <row r="179" spans="3:10">
      <c r="C179" s="7">
        <f>IF($B179="","",VLOOKUP($B179,SKUs!$B$5:$C$104,2,FALSE))</f>
        <v/>
      </c>
      <c r="E179" s="7">
        <f>IF($B179="","",VLOOKUP($D179,Materials!$B$5:$C$104,2,FALSE))</f>
        <v/>
      </c>
      <c r="G179" s="5">
        <f>IF($B179="","",VLOOKUP($D179,Materials!$B$5:$K$104,10,FALSE))</f>
        <v/>
      </c>
      <c r="H179" s="5">
        <f>IF($B179="","",$F179*$G179)</f>
        <v/>
      </c>
      <c r="I179" s="7">
        <f>IF($B179="","",SUMIFS(Production!$F$5:$F$1004,Production!$D$5:$D$1004,$B179,Production!$I$5:$I$1004,"Completed"))</f>
        <v/>
      </c>
      <c r="J179" s="7">
        <f>IF($B179="","",$F179*$I179)</f>
        <v/>
      </c>
    </row>
    <row r="180" spans="3:10">
      <c r="C180" s="7">
        <f>IF($B180="","",VLOOKUP($B180,SKUs!$B$5:$C$104,2,FALSE))</f>
        <v/>
      </c>
      <c r="E180" s="7">
        <f>IF($B180="","",VLOOKUP($D180,Materials!$B$5:$C$104,2,FALSE))</f>
        <v/>
      </c>
      <c r="G180" s="5">
        <f>IF($B180="","",VLOOKUP($D180,Materials!$B$5:$K$104,10,FALSE))</f>
        <v/>
      </c>
      <c r="H180" s="5">
        <f>IF($B180="","",$F180*$G180)</f>
        <v/>
      </c>
      <c r="I180" s="7">
        <f>IF($B180="","",SUMIFS(Production!$F$5:$F$1004,Production!$D$5:$D$1004,$B180,Production!$I$5:$I$1004,"Completed"))</f>
        <v/>
      </c>
      <c r="J180" s="7">
        <f>IF($B180="","",$F180*$I180)</f>
        <v/>
      </c>
    </row>
    <row r="181" spans="3:10">
      <c r="C181" s="7">
        <f>IF($B181="","",VLOOKUP($B181,SKUs!$B$5:$C$104,2,FALSE))</f>
        <v/>
      </c>
      <c r="E181" s="7">
        <f>IF($B181="","",VLOOKUP($D181,Materials!$B$5:$C$104,2,FALSE))</f>
        <v/>
      </c>
      <c r="G181" s="5">
        <f>IF($B181="","",VLOOKUP($D181,Materials!$B$5:$K$104,10,FALSE))</f>
        <v/>
      </c>
      <c r="H181" s="5">
        <f>IF($B181="","",$F181*$G181)</f>
        <v/>
      </c>
      <c r="I181" s="7">
        <f>IF($B181="","",SUMIFS(Production!$F$5:$F$1004,Production!$D$5:$D$1004,$B181,Production!$I$5:$I$1004,"Completed"))</f>
        <v/>
      </c>
      <c r="J181" s="7">
        <f>IF($B181="","",$F181*$I181)</f>
        <v/>
      </c>
    </row>
    <row r="182" spans="3:10">
      <c r="C182" s="7">
        <f>IF($B182="","",VLOOKUP($B182,SKUs!$B$5:$C$104,2,FALSE))</f>
        <v/>
      </c>
      <c r="E182" s="7">
        <f>IF($B182="","",VLOOKUP($D182,Materials!$B$5:$C$104,2,FALSE))</f>
        <v/>
      </c>
      <c r="G182" s="5">
        <f>IF($B182="","",VLOOKUP($D182,Materials!$B$5:$K$104,10,FALSE))</f>
        <v/>
      </c>
      <c r="H182" s="5">
        <f>IF($B182="","",$F182*$G182)</f>
        <v/>
      </c>
      <c r="I182" s="7">
        <f>IF($B182="","",SUMIFS(Production!$F$5:$F$1004,Production!$D$5:$D$1004,$B182,Production!$I$5:$I$1004,"Completed"))</f>
        <v/>
      </c>
      <c r="J182" s="7">
        <f>IF($B182="","",$F182*$I182)</f>
        <v/>
      </c>
    </row>
    <row r="183" spans="3:10">
      <c r="C183" s="7">
        <f>IF($B183="","",VLOOKUP($B183,SKUs!$B$5:$C$104,2,FALSE))</f>
        <v/>
      </c>
      <c r="E183" s="7">
        <f>IF($B183="","",VLOOKUP($D183,Materials!$B$5:$C$104,2,FALSE))</f>
        <v/>
      </c>
      <c r="G183" s="5">
        <f>IF($B183="","",VLOOKUP($D183,Materials!$B$5:$K$104,10,FALSE))</f>
        <v/>
      </c>
      <c r="H183" s="5">
        <f>IF($B183="","",$F183*$G183)</f>
        <v/>
      </c>
      <c r="I183" s="7">
        <f>IF($B183="","",SUMIFS(Production!$F$5:$F$1004,Production!$D$5:$D$1004,$B183,Production!$I$5:$I$1004,"Completed"))</f>
        <v/>
      </c>
      <c r="J183" s="7">
        <f>IF($B183="","",$F183*$I183)</f>
        <v/>
      </c>
    </row>
    <row r="184" spans="3:10">
      <c r="C184" s="7">
        <f>IF($B184="","",VLOOKUP($B184,SKUs!$B$5:$C$104,2,FALSE))</f>
        <v/>
      </c>
      <c r="E184" s="7">
        <f>IF($B184="","",VLOOKUP($D184,Materials!$B$5:$C$104,2,FALSE))</f>
        <v/>
      </c>
      <c r="G184" s="5">
        <f>IF($B184="","",VLOOKUP($D184,Materials!$B$5:$K$104,10,FALSE))</f>
        <v/>
      </c>
      <c r="H184" s="5">
        <f>IF($B184="","",$F184*$G184)</f>
        <v/>
      </c>
      <c r="I184" s="7">
        <f>IF($B184="","",SUMIFS(Production!$F$5:$F$1004,Production!$D$5:$D$1004,$B184,Production!$I$5:$I$1004,"Completed"))</f>
        <v/>
      </c>
      <c r="J184" s="7">
        <f>IF($B184="","",$F184*$I184)</f>
        <v/>
      </c>
    </row>
    <row r="185" spans="3:10">
      <c r="C185" s="7">
        <f>IF($B185="","",VLOOKUP($B185,SKUs!$B$5:$C$104,2,FALSE))</f>
        <v/>
      </c>
      <c r="E185" s="7">
        <f>IF($B185="","",VLOOKUP($D185,Materials!$B$5:$C$104,2,FALSE))</f>
        <v/>
      </c>
      <c r="G185" s="5">
        <f>IF($B185="","",VLOOKUP($D185,Materials!$B$5:$K$104,10,FALSE))</f>
        <v/>
      </c>
      <c r="H185" s="5">
        <f>IF($B185="","",$F185*$G185)</f>
        <v/>
      </c>
      <c r="I185" s="7">
        <f>IF($B185="","",SUMIFS(Production!$F$5:$F$1004,Production!$D$5:$D$1004,$B185,Production!$I$5:$I$1004,"Completed"))</f>
        <v/>
      </c>
      <c r="J185" s="7">
        <f>IF($B185="","",$F185*$I185)</f>
        <v/>
      </c>
    </row>
    <row r="186" spans="3:10">
      <c r="C186" s="7">
        <f>IF($B186="","",VLOOKUP($B186,SKUs!$B$5:$C$104,2,FALSE))</f>
        <v/>
      </c>
      <c r="E186" s="7">
        <f>IF($B186="","",VLOOKUP($D186,Materials!$B$5:$C$104,2,FALSE))</f>
        <v/>
      </c>
      <c r="G186" s="5">
        <f>IF($B186="","",VLOOKUP($D186,Materials!$B$5:$K$104,10,FALSE))</f>
        <v/>
      </c>
      <c r="H186" s="5">
        <f>IF($B186="","",$F186*$G186)</f>
        <v/>
      </c>
      <c r="I186" s="7">
        <f>IF($B186="","",SUMIFS(Production!$F$5:$F$1004,Production!$D$5:$D$1004,$B186,Production!$I$5:$I$1004,"Completed"))</f>
        <v/>
      </c>
      <c r="J186" s="7">
        <f>IF($B186="","",$F186*$I186)</f>
        <v/>
      </c>
    </row>
    <row r="187" spans="3:10">
      <c r="C187" s="7">
        <f>IF($B187="","",VLOOKUP($B187,SKUs!$B$5:$C$104,2,FALSE))</f>
        <v/>
      </c>
      <c r="E187" s="7">
        <f>IF($B187="","",VLOOKUP($D187,Materials!$B$5:$C$104,2,FALSE))</f>
        <v/>
      </c>
      <c r="G187" s="5">
        <f>IF($B187="","",VLOOKUP($D187,Materials!$B$5:$K$104,10,FALSE))</f>
        <v/>
      </c>
      <c r="H187" s="5">
        <f>IF($B187="","",$F187*$G187)</f>
        <v/>
      </c>
      <c r="I187" s="7">
        <f>IF($B187="","",SUMIFS(Production!$F$5:$F$1004,Production!$D$5:$D$1004,$B187,Production!$I$5:$I$1004,"Completed"))</f>
        <v/>
      </c>
      <c r="J187" s="7">
        <f>IF($B187="","",$F187*$I187)</f>
        <v/>
      </c>
    </row>
    <row r="188" spans="3:10">
      <c r="C188" s="7">
        <f>IF($B188="","",VLOOKUP($B188,SKUs!$B$5:$C$104,2,FALSE))</f>
        <v/>
      </c>
      <c r="E188" s="7">
        <f>IF($B188="","",VLOOKUP($D188,Materials!$B$5:$C$104,2,FALSE))</f>
        <v/>
      </c>
      <c r="G188" s="5">
        <f>IF($B188="","",VLOOKUP($D188,Materials!$B$5:$K$104,10,FALSE))</f>
        <v/>
      </c>
      <c r="H188" s="5">
        <f>IF($B188="","",$F188*$G188)</f>
        <v/>
      </c>
      <c r="I188" s="7">
        <f>IF($B188="","",SUMIFS(Production!$F$5:$F$1004,Production!$D$5:$D$1004,$B188,Production!$I$5:$I$1004,"Completed"))</f>
        <v/>
      </c>
      <c r="J188" s="7">
        <f>IF($B188="","",$F188*$I188)</f>
        <v/>
      </c>
    </row>
    <row r="189" spans="3:10">
      <c r="C189" s="7">
        <f>IF($B189="","",VLOOKUP($B189,SKUs!$B$5:$C$104,2,FALSE))</f>
        <v/>
      </c>
      <c r="E189" s="7">
        <f>IF($B189="","",VLOOKUP($D189,Materials!$B$5:$C$104,2,FALSE))</f>
        <v/>
      </c>
      <c r="G189" s="5">
        <f>IF($B189="","",VLOOKUP($D189,Materials!$B$5:$K$104,10,FALSE))</f>
        <v/>
      </c>
      <c r="H189" s="5">
        <f>IF($B189="","",$F189*$G189)</f>
        <v/>
      </c>
      <c r="I189" s="7">
        <f>IF($B189="","",SUMIFS(Production!$F$5:$F$1004,Production!$D$5:$D$1004,$B189,Production!$I$5:$I$1004,"Completed"))</f>
        <v/>
      </c>
      <c r="J189" s="7">
        <f>IF($B189="","",$F189*$I189)</f>
        <v/>
      </c>
    </row>
    <row r="190" spans="3:10">
      <c r="C190" s="7">
        <f>IF($B190="","",VLOOKUP($B190,SKUs!$B$5:$C$104,2,FALSE))</f>
        <v/>
      </c>
      <c r="E190" s="7">
        <f>IF($B190="","",VLOOKUP($D190,Materials!$B$5:$C$104,2,FALSE))</f>
        <v/>
      </c>
      <c r="G190" s="5">
        <f>IF($B190="","",VLOOKUP($D190,Materials!$B$5:$K$104,10,FALSE))</f>
        <v/>
      </c>
      <c r="H190" s="5">
        <f>IF($B190="","",$F190*$G190)</f>
        <v/>
      </c>
      <c r="I190" s="7">
        <f>IF($B190="","",SUMIFS(Production!$F$5:$F$1004,Production!$D$5:$D$1004,$B190,Production!$I$5:$I$1004,"Completed"))</f>
        <v/>
      </c>
      <c r="J190" s="7">
        <f>IF($B190="","",$F190*$I190)</f>
        <v/>
      </c>
    </row>
    <row r="191" spans="3:10">
      <c r="C191" s="7">
        <f>IF($B191="","",VLOOKUP($B191,SKUs!$B$5:$C$104,2,FALSE))</f>
        <v/>
      </c>
      <c r="E191" s="7">
        <f>IF($B191="","",VLOOKUP($D191,Materials!$B$5:$C$104,2,FALSE))</f>
        <v/>
      </c>
      <c r="G191" s="5">
        <f>IF($B191="","",VLOOKUP($D191,Materials!$B$5:$K$104,10,FALSE))</f>
        <v/>
      </c>
      <c r="H191" s="5">
        <f>IF($B191="","",$F191*$G191)</f>
        <v/>
      </c>
      <c r="I191" s="7">
        <f>IF($B191="","",SUMIFS(Production!$F$5:$F$1004,Production!$D$5:$D$1004,$B191,Production!$I$5:$I$1004,"Completed"))</f>
        <v/>
      </c>
      <c r="J191" s="7">
        <f>IF($B191="","",$F191*$I191)</f>
        <v/>
      </c>
    </row>
    <row r="192" spans="3:10">
      <c r="C192" s="7">
        <f>IF($B192="","",VLOOKUP($B192,SKUs!$B$5:$C$104,2,FALSE))</f>
        <v/>
      </c>
      <c r="E192" s="7">
        <f>IF($B192="","",VLOOKUP($D192,Materials!$B$5:$C$104,2,FALSE))</f>
        <v/>
      </c>
      <c r="G192" s="5">
        <f>IF($B192="","",VLOOKUP($D192,Materials!$B$5:$K$104,10,FALSE))</f>
        <v/>
      </c>
      <c r="H192" s="5">
        <f>IF($B192="","",$F192*$G192)</f>
        <v/>
      </c>
      <c r="I192" s="7">
        <f>IF($B192="","",SUMIFS(Production!$F$5:$F$1004,Production!$D$5:$D$1004,$B192,Production!$I$5:$I$1004,"Completed"))</f>
        <v/>
      </c>
      <c r="J192" s="7">
        <f>IF($B192="","",$F192*$I192)</f>
        <v/>
      </c>
    </row>
    <row r="193" spans="3:10">
      <c r="C193" s="7">
        <f>IF($B193="","",VLOOKUP($B193,SKUs!$B$5:$C$104,2,FALSE))</f>
        <v/>
      </c>
      <c r="E193" s="7">
        <f>IF($B193="","",VLOOKUP($D193,Materials!$B$5:$C$104,2,FALSE))</f>
        <v/>
      </c>
      <c r="G193" s="5">
        <f>IF($B193="","",VLOOKUP($D193,Materials!$B$5:$K$104,10,FALSE))</f>
        <v/>
      </c>
      <c r="H193" s="5">
        <f>IF($B193="","",$F193*$G193)</f>
        <v/>
      </c>
      <c r="I193" s="7">
        <f>IF($B193="","",SUMIFS(Production!$F$5:$F$1004,Production!$D$5:$D$1004,$B193,Production!$I$5:$I$1004,"Completed"))</f>
        <v/>
      </c>
      <c r="J193" s="7">
        <f>IF($B193="","",$F193*$I193)</f>
        <v/>
      </c>
    </row>
    <row r="194" spans="3:10">
      <c r="C194" s="7">
        <f>IF($B194="","",VLOOKUP($B194,SKUs!$B$5:$C$104,2,FALSE))</f>
        <v/>
      </c>
      <c r="E194" s="7">
        <f>IF($B194="","",VLOOKUP($D194,Materials!$B$5:$C$104,2,FALSE))</f>
        <v/>
      </c>
      <c r="G194" s="5">
        <f>IF($B194="","",VLOOKUP($D194,Materials!$B$5:$K$104,10,FALSE))</f>
        <v/>
      </c>
      <c r="H194" s="5">
        <f>IF($B194="","",$F194*$G194)</f>
        <v/>
      </c>
      <c r="I194" s="7">
        <f>IF($B194="","",SUMIFS(Production!$F$5:$F$1004,Production!$D$5:$D$1004,$B194,Production!$I$5:$I$1004,"Completed"))</f>
        <v/>
      </c>
      <c r="J194" s="7">
        <f>IF($B194="","",$F194*$I194)</f>
        <v/>
      </c>
    </row>
    <row r="195" spans="3:10">
      <c r="C195" s="7">
        <f>IF($B195="","",VLOOKUP($B195,SKUs!$B$5:$C$104,2,FALSE))</f>
        <v/>
      </c>
      <c r="E195" s="7">
        <f>IF($B195="","",VLOOKUP($D195,Materials!$B$5:$C$104,2,FALSE))</f>
        <v/>
      </c>
      <c r="G195" s="5">
        <f>IF($B195="","",VLOOKUP($D195,Materials!$B$5:$K$104,10,FALSE))</f>
        <v/>
      </c>
      <c r="H195" s="5">
        <f>IF($B195="","",$F195*$G195)</f>
        <v/>
      </c>
      <c r="I195" s="7">
        <f>IF($B195="","",SUMIFS(Production!$F$5:$F$1004,Production!$D$5:$D$1004,$B195,Production!$I$5:$I$1004,"Completed"))</f>
        <v/>
      </c>
      <c r="J195" s="7">
        <f>IF($B195="","",$F195*$I195)</f>
        <v/>
      </c>
    </row>
    <row r="196" spans="3:10">
      <c r="C196" s="7">
        <f>IF($B196="","",VLOOKUP($B196,SKUs!$B$5:$C$104,2,FALSE))</f>
        <v/>
      </c>
      <c r="E196" s="7">
        <f>IF($B196="","",VLOOKUP($D196,Materials!$B$5:$C$104,2,FALSE))</f>
        <v/>
      </c>
      <c r="G196" s="5">
        <f>IF($B196="","",VLOOKUP($D196,Materials!$B$5:$K$104,10,FALSE))</f>
        <v/>
      </c>
      <c r="H196" s="5">
        <f>IF($B196="","",$F196*$G196)</f>
        <v/>
      </c>
      <c r="I196" s="7">
        <f>IF($B196="","",SUMIFS(Production!$F$5:$F$1004,Production!$D$5:$D$1004,$B196,Production!$I$5:$I$1004,"Completed"))</f>
        <v/>
      </c>
      <c r="J196" s="7">
        <f>IF($B196="","",$F196*$I196)</f>
        <v/>
      </c>
    </row>
    <row r="197" spans="3:10">
      <c r="C197" s="7">
        <f>IF($B197="","",VLOOKUP($B197,SKUs!$B$5:$C$104,2,FALSE))</f>
        <v/>
      </c>
      <c r="E197" s="7">
        <f>IF($B197="","",VLOOKUP($D197,Materials!$B$5:$C$104,2,FALSE))</f>
        <v/>
      </c>
      <c r="G197" s="5">
        <f>IF($B197="","",VLOOKUP($D197,Materials!$B$5:$K$104,10,FALSE))</f>
        <v/>
      </c>
      <c r="H197" s="5">
        <f>IF($B197="","",$F197*$G197)</f>
        <v/>
      </c>
      <c r="I197" s="7">
        <f>IF($B197="","",SUMIFS(Production!$F$5:$F$1004,Production!$D$5:$D$1004,$B197,Production!$I$5:$I$1004,"Completed"))</f>
        <v/>
      </c>
      <c r="J197" s="7">
        <f>IF($B197="","",$F197*$I197)</f>
        <v/>
      </c>
    </row>
    <row r="198" spans="3:10">
      <c r="C198" s="7">
        <f>IF($B198="","",VLOOKUP($B198,SKUs!$B$5:$C$104,2,FALSE))</f>
        <v/>
      </c>
      <c r="E198" s="7">
        <f>IF($B198="","",VLOOKUP($D198,Materials!$B$5:$C$104,2,FALSE))</f>
        <v/>
      </c>
      <c r="G198" s="5">
        <f>IF($B198="","",VLOOKUP($D198,Materials!$B$5:$K$104,10,FALSE))</f>
        <v/>
      </c>
      <c r="H198" s="5">
        <f>IF($B198="","",$F198*$G198)</f>
        <v/>
      </c>
      <c r="I198" s="7">
        <f>IF($B198="","",SUMIFS(Production!$F$5:$F$1004,Production!$D$5:$D$1004,$B198,Production!$I$5:$I$1004,"Completed"))</f>
        <v/>
      </c>
      <c r="J198" s="7">
        <f>IF($B198="","",$F198*$I198)</f>
        <v/>
      </c>
    </row>
    <row r="199" spans="3:10">
      <c r="C199" s="7">
        <f>IF($B199="","",VLOOKUP($B199,SKUs!$B$5:$C$104,2,FALSE))</f>
        <v/>
      </c>
      <c r="E199" s="7">
        <f>IF($B199="","",VLOOKUP($D199,Materials!$B$5:$C$104,2,FALSE))</f>
        <v/>
      </c>
      <c r="G199" s="5">
        <f>IF($B199="","",VLOOKUP($D199,Materials!$B$5:$K$104,10,FALSE))</f>
        <v/>
      </c>
      <c r="H199" s="5">
        <f>IF($B199="","",$F199*$G199)</f>
        <v/>
      </c>
      <c r="I199" s="7">
        <f>IF($B199="","",SUMIFS(Production!$F$5:$F$1004,Production!$D$5:$D$1004,$B199,Production!$I$5:$I$1004,"Completed"))</f>
        <v/>
      </c>
      <c r="J199" s="7">
        <f>IF($B199="","",$F199*$I199)</f>
        <v/>
      </c>
    </row>
    <row r="200" spans="3:10">
      <c r="C200" s="7">
        <f>IF($B200="","",VLOOKUP($B200,SKUs!$B$5:$C$104,2,FALSE))</f>
        <v/>
      </c>
      <c r="E200" s="7">
        <f>IF($B200="","",VLOOKUP($D200,Materials!$B$5:$C$104,2,FALSE))</f>
        <v/>
      </c>
      <c r="G200" s="5">
        <f>IF($B200="","",VLOOKUP($D200,Materials!$B$5:$K$104,10,FALSE))</f>
        <v/>
      </c>
      <c r="H200" s="5">
        <f>IF($B200="","",$F200*$G200)</f>
        <v/>
      </c>
      <c r="I200" s="7">
        <f>IF($B200="","",SUMIFS(Production!$F$5:$F$1004,Production!$D$5:$D$1004,$B200,Production!$I$5:$I$1004,"Completed"))</f>
        <v/>
      </c>
      <c r="J200" s="7">
        <f>IF($B200="","",$F200*$I200)</f>
        <v/>
      </c>
    </row>
    <row r="201" spans="3:10">
      <c r="C201" s="7">
        <f>IF($B201="","",VLOOKUP($B201,SKUs!$B$5:$C$104,2,FALSE))</f>
        <v/>
      </c>
      <c r="E201" s="7">
        <f>IF($B201="","",VLOOKUP($D201,Materials!$B$5:$C$104,2,FALSE))</f>
        <v/>
      </c>
      <c r="G201" s="5">
        <f>IF($B201="","",VLOOKUP($D201,Materials!$B$5:$K$104,10,FALSE))</f>
        <v/>
      </c>
      <c r="H201" s="5">
        <f>IF($B201="","",$F201*$G201)</f>
        <v/>
      </c>
      <c r="I201" s="7">
        <f>IF($B201="","",SUMIFS(Production!$F$5:$F$1004,Production!$D$5:$D$1004,$B201,Production!$I$5:$I$1004,"Completed"))</f>
        <v/>
      </c>
      <c r="J201" s="7">
        <f>IF($B201="","",$F201*$I201)</f>
        <v/>
      </c>
    </row>
    <row r="202" spans="3:10">
      <c r="C202" s="7">
        <f>IF($B202="","",VLOOKUP($B202,SKUs!$B$5:$C$104,2,FALSE))</f>
        <v/>
      </c>
      <c r="E202" s="7">
        <f>IF($B202="","",VLOOKUP($D202,Materials!$B$5:$C$104,2,FALSE))</f>
        <v/>
      </c>
      <c r="G202" s="5">
        <f>IF($B202="","",VLOOKUP($D202,Materials!$B$5:$K$104,10,FALSE))</f>
        <v/>
      </c>
      <c r="H202" s="5">
        <f>IF($B202="","",$F202*$G202)</f>
        <v/>
      </c>
      <c r="I202" s="7">
        <f>IF($B202="","",SUMIFS(Production!$F$5:$F$1004,Production!$D$5:$D$1004,$B202,Production!$I$5:$I$1004,"Completed"))</f>
        <v/>
      </c>
      <c r="J202" s="7">
        <f>IF($B202="","",$F202*$I202)</f>
        <v/>
      </c>
    </row>
    <row r="203" spans="3:10">
      <c r="C203" s="7">
        <f>IF($B203="","",VLOOKUP($B203,SKUs!$B$5:$C$104,2,FALSE))</f>
        <v/>
      </c>
      <c r="E203" s="7">
        <f>IF($B203="","",VLOOKUP($D203,Materials!$B$5:$C$104,2,FALSE))</f>
        <v/>
      </c>
      <c r="G203" s="5">
        <f>IF($B203="","",VLOOKUP($D203,Materials!$B$5:$K$104,10,FALSE))</f>
        <v/>
      </c>
      <c r="H203" s="5">
        <f>IF($B203="","",$F203*$G203)</f>
        <v/>
      </c>
      <c r="I203" s="7">
        <f>IF($B203="","",SUMIFS(Production!$F$5:$F$1004,Production!$D$5:$D$1004,$B203,Production!$I$5:$I$1004,"Completed"))</f>
        <v/>
      </c>
      <c r="J203" s="7">
        <f>IF($B203="","",$F203*$I203)</f>
        <v/>
      </c>
    </row>
    <row r="204" spans="3:10">
      <c r="C204" s="7">
        <f>IF($B204="","",VLOOKUP($B204,SKUs!$B$5:$C$104,2,FALSE))</f>
        <v/>
      </c>
      <c r="E204" s="7">
        <f>IF($B204="","",VLOOKUP($D204,Materials!$B$5:$C$104,2,FALSE))</f>
        <v/>
      </c>
      <c r="G204" s="5">
        <f>IF($B204="","",VLOOKUP($D204,Materials!$B$5:$K$104,10,FALSE))</f>
        <v/>
      </c>
      <c r="H204" s="5">
        <f>IF($B204="","",$F204*$G204)</f>
        <v/>
      </c>
      <c r="I204" s="7">
        <f>IF($B204="","",SUMIFS(Production!$F$5:$F$1004,Production!$D$5:$D$1004,$B204,Production!$I$5:$I$1004,"Completed"))</f>
        <v/>
      </c>
      <c r="J204" s="7">
        <f>IF($B204="","",$F204*$I204)</f>
        <v/>
      </c>
    </row>
  </sheetData>
  <autoFilter ref="B4:J205"/>
  <mergeCells count="1">
    <mergeCell ref="B2:J2"/>
  </mergeCells>
  <dataValidations count="1">
    <dataValidation type="list" allowBlank="1" showInputMessage="1" showErrorMessage="1" errorTitle="Invalid entry" error="Please pick a value from the list." promptTitle="Pick from the list" prompt="Values come from the master-data sheet." sqref="D5:D204">
      <formula1>'Materials'!$B$5:$B$104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L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1.7109375" customWidth="1"/>
    <col min="5" max="5" width="27.7109375" customWidth="1"/>
    <col min="6" max="6" width="23.7109375" customWidth="1"/>
    <col min="7" max="7" width="9.7109375" customWidth="1"/>
    <col min="8" max="8" width="11.7109375" customWidth="1"/>
    <col min="9" max="9" width="12.7109375" customWidth="1"/>
    <col min="10" max="10" width="17.7109375" customWidth="1"/>
    <col min="11" max="11" width="13.7109375" customWidth="1"/>
    <col min="12" max="12" width="14.7109375" customWidth="1"/>
  </cols>
  <sheetData>
    <row r="2" spans="2:12">
      <c r="B2" s="1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spans="2:12" ht="28" customHeight="1">
      <c r="B4" s="2" t="s">
        <v>104</v>
      </c>
      <c r="C4" s="2" t="s">
        <v>105</v>
      </c>
      <c r="D4" s="2" t="s">
        <v>63</v>
      </c>
      <c r="E4" s="2" t="s">
        <v>99</v>
      </c>
      <c r="F4" s="2" t="s">
        <v>65</v>
      </c>
      <c r="G4" s="2" t="s">
        <v>106</v>
      </c>
      <c r="H4" s="2" t="s">
        <v>101</v>
      </c>
      <c r="I4" s="2" t="s">
        <v>107</v>
      </c>
      <c r="J4" s="2" t="s">
        <v>108</v>
      </c>
      <c r="K4" s="2" t="s">
        <v>109</v>
      </c>
      <c r="L4" s="2" t="s">
        <v>110</v>
      </c>
    </row>
    <row r="5" spans="2:12">
      <c r="C5" s="9"/>
      <c r="E5" s="7">
        <f>IF($B5="","",VLOOKUP($D5,Materials!$B$5:$C$104,2,FALSE))</f>
        <v/>
      </c>
      <c r="F5" s="7">
        <f>IF($B5="","",VLOOKUP($D5,Materials!$B$5:$E$104,4,FALSE))</f>
        <v/>
      </c>
      <c r="H5" s="4"/>
      <c r="I5" s="5">
        <f>IF($B5="","",$G5*$H5)</f>
        <v/>
      </c>
      <c r="J5" s="7">
        <f>IF($B5="","",MAX(0,MIN(SUMIFS($G$5:$G$1004,$D$5:$D$1004,$D5,$C$5:$C$1004,"&lt;="&amp;$C5),VLOOKUP($D5,Materials!$B$5:$H$104,7,FALSE))-SUMIFS($G$5:$G$1004,$D$5:$D$1004,$D5,$C$5:$C$1004,"&lt;"&amp;$C5)))</f>
        <v/>
      </c>
      <c r="K5" s="7">
        <f>IF($B5="","",$G5-$J5)</f>
        <v/>
      </c>
      <c r="L5" s="5">
        <f>IF($B5="","",$K5*$H5)</f>
        <v/>
      </c>
    </row>
    <row r="6" spans="2:12">
      <c r="C6" s="9"/>
      <c r="E6" s="7">
        <f>IF($B6="","",VLOOKUP($D6,Materials!$B$5:$C$104,2,FALSE))</f>
        <v/>
      </c>
      <c r="F6" s="7">
        <f>IF($B6="","",VLOOKUP($D6,Materials!$B$5:$E$104,4,FALSE))</f>
        <v/>
      </c>
      <c r="H6" s="4"/>
      <c r="I6" s="5">
        <f>IF($B6="","",$G6*$H6)</f>
        <v/>
      </c>
      <c r="J6" s="7">
        <f>IF($B6="","",MAX(0,MIN(SUMIFS($G$5:$G$1004,$D$5:$D$1004,$D6,$C$5:$C$1004,"&lt;="&amp;$C6),VLOOKUP($D6,Materials!$B$5:$H$104,7,FALSE))-SUMIFS($G$5:$G$1004,$D$5:$D$1004,$D6,$C$5:$C$1004,"&lt;"&amp;$C6)))</f>
        <v/>
      </c>
      <c r="K6" s="7">
        <f>IF($B6="","",$G6-$J6)</f>
        <v/>
      </c>
      <c r="L6" s="5">
        <f>IF($B6="","",$K6*$H6)</f>
        <v/>
      </c>
    </row>
    <row r="7" spans="2:12">
      <c r="C7" s="9"/>
      <c r="E7" s="7">
        <f>IF($B7="","",VLOOKUP($D7,Materials!$B$5:$C$104,2,FALSE))</f>
        <v/>
      </c>
      <c r="F7" s="7">
        <f>IF($B7="","",VLOOKUP($D7,Materials!$B$5:$E$104,4,FALSE))</f>
        <v/>
      </c>
      <c r="H7" s="4"/>
      <c r="I7" s="5">
        <f>IF($B7="","",$G7*$H7)</f>
        <v/>
      </c>
      <c r="J7" s="7">
        <f>IF($B7="","",MAX(0,MIN(SUMIFS($G$5:$G$1004,$D$5:$D$1004,$D7,$C$5:$C$1004,"&lt;="&amp;$C7),VLOOKUP($D7,Materials!$B$5:$H$104,7,FALSE))-SUMIFS($G$5:$G$1004,$D$5:$D$1004,$D7,$C$5:$C$1004,"&lt;"&amp;$C7)))</f>
        <v/>
      </c>
      <c r="K7" s="7">
        <f>IF($B7="","",$G7-$J7)</f>
        <v/>
      </c>
      <c r="L7" s="5">
        <f>IF($B7="","",$K7*$H7)</f>
        <v/>
      </c>
    </row>
    <row r="8" spans="2:12">
      <c r="C8" s="9"/>
      <c r="E8" s="7">
        <f>IF($B8="","",VLOOKUP($D8,Materials!$B$5:$C$104,2,FALSE))</f>
        <v/>
      </c>
      <c r="F8" s="7">
        <f>IF($B8="","",VLOOKUP($D8,Materials!$B$5:$E$104,4,FALSE))</f>
        <v/>
      </c>
      <c r="H8" s="4"/>
      <c r="I8" s="5">
        <f>IF($B8="","",$G8*$H8)</f>
        <v/>
      </c>
      <c r="J8" s="7">
        <f>IF($B8="","",MAX(0,MIN(SUMIFS($G$5:$G$1004,$D$5:$D$1004,$D8,$C$5:$C$1004,"&lt;="&amp;$C8),VLOOKUP($D8,Materials!$B$5:$H$104,7,FALSE))-SUMIFS($G$5:$G$1004,$D$5:$D$1004,$D8,$C$5:$C$1004,"&lt;"&amp;$C8)))</f>
        <v/>
      </c>
      <c r="K8" s="7">
        <f>IF($B8="","",$G8-$J8)</f>
        <v/>
      </c>
      <c r="L8" s="5">
        <f>IF($B8="","",$K8*$H8)</f>
        <v/>
      </c>
    </row>
    <row r="9" spans="2:12">
      <c r="C9" s="9"/>
      <c r="E9" s="7">
        <f>IF($B9="","",VLOOKUP($D9,Materials!$B$5:$C$104,2,FALSE))</f>
        <v/>
      </c>
      <c r="F9" s="7">
        <f>IF($B9="","",VLOOKUP($D9,Materials!$B$5:$E$104,4,FALSE))</f>
        <v/>
      </c>
      <c r="H9" s="4"/>
      <c r="I9" s="5">
        <f>IF($B9="","",$G9*$H9)</f>
        <v/>
      </c>
      <c r="J9" s="7">
        <f>IF($B9="","",MAX(0,MIN(SUMIFS($G$5:$G$1004,$D$5:$D$1004,$D9,$C$5:$C$1004,"&lt;="&amp;$C9),VLOOKUP($D9,Materials!$B$5:$H$104,7,FALSE))-SUMIFS($G$5:$G$1004,$D$5:$D$1004,$D9,$C$5:$C$1004,"&lt;"&amp;$C9)))</f>
        <v/>
      </c>
      <c r="K9" s="7">
        <f>IF($B9="","",$G9-$J9)</f>
        <v/>
      </c>
      <c r="L9" s="5">
        <f>IF($B9="","",$K9*$H9)</f>
        <v/>
      </c>
    </row>
    <row r="10" spans="2:12">
      <c r="C10" s="9"/>
      <c r="E10" s="7">
        <f>IF($B10="","",VLOOKUP($D10,Materials!$B$5:$C$104,2,FALSE))</f>
        <v/>
      </c>
      <c r="F10" s="7">
        <f>IF($B10="","",VLOOKUP($D10,Materials!$B$5:$E$104,4,FALSE))</f>
        <v/>
      </c>
      <c r="H10" s="4"/>
      <c r="I10" s="5">
        <f>IF($B10="","",$G10*$H10)</f>
        <v/>
      </c>
      <c r="J10" s="7">
        <f>IF($B10="","",MAX(0,MIN(SUMIFS($G$5:$G$1004,$D$5:$D$1004,$D10,$C$5:$C$1004,"&lt;="&amp;$C10),VLOOKUP($D10,Materials!$B$5:$H$104,7,FALSE))-SUMIFS($G$5:$G$1004,$D$5:$D$1004,$D10,$C$5:$C$1004,"&lt;"&amp;$C10)))</f>
        <v/>
      </c>
      <c r="K10" s="7">
        <f>IF($B10="","",$G10-$J10)</f>
        <v/>
      </c>
      <c r="L10" s="5">
        <f>IF($B10="","",$K10*$H10)</f>
        <v/>
      </c>
    </row>
    <row r="11" spans="2:12">
      <c r="C11" s="9"/>
      <c r="E11" s="7">
        <f>IF($B11="","",VLOOKUP($D11,Materials!$B$5:$C$104,2,FALSE))</f>
        <v/>
      </c>
      <c r="F11" s="7">
        <f>IF($B11="","",VLOOKUP($D11,Materials!$B$5:$E$104,4,FALSE))</f>
        <v/>
      </c>
      <c r="H11" s="4"/>
      <c r="I11" s="5">
        <f>IF($B11="","",$G11*$H11)</f>
        <v/>
      </c>
      <c r="J11" s="7">
        <f>IF($B11="","",MAX(0,MIN(SUMIFS($G$5:$G$1004,$D$5:$D$1004,$D11,$C$5:$C$1004,"&lt;="&amp;$C11),VLOOKUP($D11,Materials!$B$5:$H$104,7,FALSE))-SUMIFS($G$5:$G$1004,$D$5:$D$1004,$D11,$C$5:$C$1004,"&lt;"&amp;$C11)))</f>
        <v/>
      </c>
      <c r="K11" s="7">
        <f>IF($B11="","",$G11-$J11)</f>
        <v/>
      </c>
      <c r="L11" s="5">
        <f>IF($B11="","",$K11*$H11)</f>
        <v/>
      </c>
    </row>
    <row r="12" spans="2:12">
      <c r="C12" s="9"/>
      <c r="E12" s="7">
        <f>IF($B12="","",VLOOKUP($D12,Materials!$B$5:$C$104,2,FALSE))</f>
        <v/>
      </c>
      <c r="F12" s="7">
        <f>IF($B12="","",VLOOKUP($D12,Materials!$B$5:$E$104,4,FALSE))</f>
        <v/>
      </c>
      <c r="H12" s="4"/>
      <c r="I12" s="5">
        <f>IF($B12="","",$G12*$H12)</f>
        <v/>
      </c>
      <c r="J12" s="7">
        <f>IF($B12="","",MAX(0,MIN(SUMIFS($G$5:$G$1004,$D$5:$D$1004,$D12,$C$5:$C$1004,"&lt;="&amp;$C12),VLOOKUP($D12,Materials!$B$5:$H$104,7,FALSE))-SUMIFS($G$5:$G$1004,$D$5:$D$1004,$D12,$C$5:$C$1004,"&lt;"&amp;$C12)))</f>
        <v/>
      </c>
      <c r="K12" s="7">
        <f>IF($B12="","",$G12-$J12)</f>
        <v/>
      </c>
      <c r="L12" s="5">
        <f>IF($B12="","",$K12*$H12)</f>
        <v/>
      </c>
    </row>
    <row r="13" spans="2:12">
      <c r="C13" s="9"/>
      <c r="E13" s="7">
        <f>IF($B13="","",VLOOKUP($D13,Materials!$B$5:$C$104,2,FALSE))</f>
        <v/>
      </c>
      <c r="F13" s="7">
        <f>IF($B13="","",VLOOKUP($D13,Materials!$B$5:$E$104,4,FALSE))</f>
        <v/>
      </c>
      <c r="H13" s="4"/>
      <c r="I13" s="5">
        <f>IF($B13="","",$G13*$H13)</f>
        <v/>
      </c>
      <c r="J13" s="7">
        <f>IF($B13="","",MAX(0,MIN(SUMIFS($G$5:$G$1004,$D$5:$D$1004,$D13,$C$5:$C$1004,"&lt;="&amp;$C13),VLOOKUP($D13,Materials!$B$5:$H$104,7,FALSE))-SUMIFS($G$5:$G$1004,$D$5:$D$1004,$D13,$C$5:$C$1004,"&lt;"&amp;$C13)))</f>
        <v/>
      </c>
      <c r="K13" s="7">
        <f>IF($B13="","",$G13-$J13)</f>
        <v/>
      </c>
      <c r="L13" s="5">
        <f>IF($B13="","",$K13*$H13)</f>
        <v/>
      </c>
    </row>
    <row r="14" spans="2:12">
      <c r="C14" s="9"/>
      <c r="E14" s="7">
        <f>IF($B14="","",VLOOKUP($D14,Materials!$B$5:$C$104,2,FALSE))</f>
        <v/>
      </c>
      <c r="F14" s="7">
        <f>IF($B14="","",VLOOKUP($D14,Materials!$B$5:$E$104,4,FALSE))</f>
        <v/>
      </c>
      <c r="H14" s="4"/>
      <c r="I14" s="5">
        <f>IF($B14="","",$G14*$H14)</f>
        <v/>
      </c>
      <c r="J14" s="7">
        <f>IF($B14="","",MAX(0,MIN(SUMIFS($G$5:$G$1004,$D$5:$D$1004,$D14,$C$5:$C$1004,"&lt;="&amp;$C14),VLOOKUP($D14,Materials!$B$5:$H$104,7,FALSE))-SUMIFS($G$5:$G$1004,$D$5:$D$1004,$D14,$C$5:$C$1004,"&lt;"&amp;$C14)))</f>
        <v/>
      </c>
      <c r="K14" s="7">
        <f>IF($B14="","",$G14-$J14)</f>
        <v/>
      </c>
      <c r="L14" s="5">
        <f>IF($B14="","",$K14*$H14)</f>
        <v/>
      </c>
    </row>
    <row r="15" spans="2:12">
      <c r="C15" s="9"/>
      <c r="E15" s="7">
        <f>IF($B15="","",VLOOKUP($D15,Materials!$B$5:$C$104,2,FALSE))</f>
        <v/>
      </c>
      <c r="F15" s="7">
        <f>IF($B15="","",VLOOKUP($D15,Materials!$B$5:$E$104,4,FALSE))</f>
        <v/>
      </c>
      <c r="H15" s="4"/>
      <c r="I15" s="5">
        <f>IF($B15="","",$G15*$H15)</f>
        <v/>
      </c>
      <c r="J15" s="7">
        <f>IF($B15="","",MAX(0,MIN(SUMIFS($G$5:$G$1004,$D$5:$D$1004,$D15,$C$5:$C$1004,"&lt;="&amp;$C15),VLOOKUP($D15,Materials!$B$5:$H$104,7,FALSE))-SUMIFS($G$5:$G$1004,$D$5:$D$1004,$D15,$C$5:$C$1004,"&lt;"&amp;$C15)))</f>
        <v/>
      </c>
      <c r="K15" s="7">
        <f>IF($B15="","",$G15-$J15)</f>
        <v/>
      </c>
      <c r="L15" s="5">
        <f>IF($B15="","",$K15*$H15)</f>
        <v/>
      </c>
    </row>
    <row r="16" spans="2:12">
      <c r="C16" s="9"/>
      <c r="E16" s="7">
        <f>IF($B16="","",VLOOKUP($D16,Materials!$B$5:$C$104,2,FALSE))</f>
        <v/>
      </c>
      <c r="F16" s="7">
        <f>IF($B16="","",VLOOKUP($D16,Materials!$B$5:$E$104,4,FALSE))</f>
        <v/>
      </c>
      <c r="H16" s="4"/>
      <c r="I16" s="5">
        <f>IF($B16="","",$G16*$H16)</f>
        <v/>
      </c>
      <c r="J16" s="7">
        <f>IF($B16="","",MAX(0,MIN(SUMIFS($G$5:$G$1004,$D$5:$D$1004,$D16,$C$5:$C$1004,"&lt;="&amp;$C16),VLOOKUP($D16,Materials!$B$5:$H$104,7,FALSE))-SUMIFS($G$5:$G$1004,$D$5:$D$1004,$D16,$C$5:$C$1004,"&lt;"&amp;$C16)))</f>
        <v/>
      </c>
      <c r="K16" s="7">
        <f>IF($B16="","",$G16-$J16)</f>
        <v/>
      </c>
      <c r="L16" s="5">
        <f>IF($B16="","",$K16*$H16)</f>
        <v/>
      </c>
    </row>
    <row r="17" spans="3:12">
      <c r="C17" s="9"/>
      <c r="E17" s="7">
        <f>IF($B17="","",VLOOKUP($D17,Materials!$B$5:$C$104,2,FALSE))</f>
        <v/>
      </c>
      <c r="F17" s="7">
        <f>IF($B17="","",VLOOKUP($D17,Materials!$B$5:$E$104,4,FALSE))</f>
        <v/>
      </c>
      <c r="H17" s="4"/>
      <c r="I17" s="5">
        <f>IF($B17="","",$G17*$H17)</f>
        <v/>
      </c>
      <c r="J17" s="7">
        <f>IF($B17="","",MAX(0,MIN(SUMIFS($G$5:$G$1004,$D$5:$D$1004,$D17,$C$5:$C$1004,"&lt;="&amp;$C17),VLOOKUP($D17,Materials!$B$5:$H$104,7,FALSE))-SUMIFS($G$5:$G$1004,$D$5:$D$1004,$D17,$C$5:$C$1004,"&lt;"&amp;$C17)))</f>
        <v/>
      </c>
      <c r="K17" s="7">
        <f>IF($B17="","",$G17-$J17)</f>
        <v/>
      </c>
      <c r="L17" s="5">
        <f>IF($B17="","",$K17*$H17)</f>
        <v/>
      </c>
    </row>
    <row r="18" spans="3:12">
      <c r="C18" s="9"/>
      <c r="E18" s="7">
        <f>IF($B18="","",VLOOKUP($D18,Materials!$B$5:$C$104,2,FALSE))</f>
        <v/>
      </c>
      <c r="F18" s="7">
        <f>IF($B18="","",VLOOKUP($D18,Materials!$B$5:$E$104,4,FALSE))</f>
        <v/>
      </c>
      <c r="H18" s="4"/>
      <c r="I18" s="5">
        <f>IF($B18="","",$G18*$H18)</f>
        <v/>
      </c>
      <c r="J18" s="7">
        <f>IF($B18="","",MAX(0,MIN(SUMIFS($G$5:$G$1004,$D$5:$D$1004,$D18,$C$5:$C$1004,"&lt;="&amp;$C18),VLOOKUP($D18,Materials!$B$5:$H$104,7,FALSE))-SUMIFS($G$5:$G$1004,$D$5:$D$1004,$D18,$C$5:$C$1004,"&lt;"&amp;$C18)))</f>
        <v/>
      </c>
      <c r="K18" s="7">
        <f>IF($B18="","",$G18-$J18)</f>
        <v/>
      </c>
      <c r="L18" s="5">
        <f>IF($B18="","",$K18*$H18)</f>
        <v/>
      </c>
    </row>
    <row r="19" spans="3:12">
      <c r="C19" s="9"/>
      <c r="E19" s="7">
        <f>IF($B19="","",VLOOKUP($D19,Materials!$B$5:$C$104,2,FALSE))</f>
        <v/>
      </c>
      <c r="F19" s="7">
        <f>IF($B19="","",VLOOKUP($D19,Materials!$B$5:$E$104,4,FALSE))</f>
        <v/>
      </c>
      <c r="H19" s="4"/>
      <c r="I19" s="5">
        <f>IF($B19="","",$G19*$H19)</f>
        <v/>
      </c>
      <c r="J19" s="7">
        <f>IF($B19="","",MAX(0,MIN(SUMIFS($G$5:$G$1004,$D$5:$D$1004,$D19,$C$5:$C$1004,"&lt;="&amp;$C19),VLOOKUP($D19,Materials!$B$5:$H$104,7,FALSE))-SUMIFS($G$5:$G$1004,$D$5:$D$1004,$D19,$C$5:$C$1004,"&lt;"&amp;$C19)))</f>
        <v/>
      </c>
      <c r="K19" s="7">
        <f>IF($B19="","",$G19-$J19)</f>
        <v/>
      </c>
      <c r="L19" s="5">
        <f>IF($B19="","",$K19*$H19)</f>
        <v/>
      </c>
    </row>
    <row r="20" spans="3:12">
      <c r="C20" s="9"/>
      <c r="E20" s="7">
        <f>IF($B20="","",VLOOKUP($D20,Materials!$B$5:$C$104,2,FALSE))</f>
        <v/>
      </c>
      <c r="F20" s="7">
        <f>IF($B20="","",VLOOKUP($D20,Materials!$B$5:$E$104,4,FALSE))</f>
        <v/>
      </c>
      <c r="H20" s="4"/>
      <c r="I20" s="5">
        <f>IF($B20="","",$G20*$H20)</f>
        <v/>
      </c>
      <c r="J20" s="7">
        <f>IF($B20="","",MAX(0,MIN(SUMIFS($G$5:$G$1004,$D$5:$D$1004,$D20,$C$5:$C$1004,"&lt;="&amp;$C20),VLOOKUP($D20,Materials!$B$5:$H$104,7,FALSE))-SUMIFS($G$5:$G$1004,$D$5:$D$1004,$D20,$C$5:$C$1004,"&lt;"&amp;$C20)))</f>
        <v/>
      </c>
      <c r="K20" s="7">
        <f>IF($B20="","",$G20-$J20)</f>
        <v/>
      </c>
      <c r="L20" s="5">
        <f>IF($B20="","",$K20*$H20)</f>
        <v/>
      </c>
    </row>
    <row r="21" spans="3:12">
      <c r="C21" s="9"/>
      <c r="E21" s="7">
        <f>IF($B21="","",VLOOKUP($D21,Materials!$B$5:$C$104,2,FALSE))</f>
        <v/>
      </c>
      <c r="F21" s="7">
        <f>IF($B21="","",VLOOKUP($D21,Materials!$B$5:$E$104,4,FALSE))</f>
        <v/>
      </c>
      <c r="H21" s="4"/>
      <c r="I21" s="5">
        <f>IF($B21="","",$G21*$H21)</f>
        <v/>
      </c>
      <c r="J21" s="7">
        <f>IF($B21="","",MAX(0,MIN(SUMIFS($G$5:$G$1004,$D$5:$D$1004,$D21,$C$5:$C$1004,"&lt;="&amp;$C21),VLOOKUP($D21,Materials!$B$5:$H$104,7,FALSE))-SUMIFS($G$5:$G$1004,$D$5:$D$1004,$D21,$C$5:$C$1004,"&lt;"&amp;$C21)))</f>
        <v/>
      </c>
      <c r="K21" s="7">
        <f>IF($B21="","",$G21-$J21)</f>
        <v/>
      </c>
      <c r="L21" s="5">
        <f>IF($B21="","",$K21*$H21)</f>
        <v/>
      </c>
    </row>
    <row r="22" spans="3:12">
      <c r="C22" s="9"/>
      <c r="E22" s="7">
        <f>IF($B22="","",VLOOKUP($D22,Materials!$B$5:$C$104,2,FALSE))</f>
        <v/>
      </c>
      <c r="F22" s="7">
        <f>IF($B22="","",VLOOKUP($D22,Materials!$B$5:$E$104,4,FALSE))</f>
        <v/>
      </c>
      <c r="H22" s="4"/>
      <c r="I22" s="5">
        <f>IF($B22="","",$G22*$H22)</f>
        <v/>
      </c>
      <c r="J22" s="7">
        <f>IF($B22="","",MAX(0,MIN(SUMIFS($G$5:$G$1004,$D$5:$D$1004,$D22,$C$5:$C$1004,"&lt;="&amp;$C22),VLOOKUP($D22,Materials!$B$5:$H$104,7,FALSE))-SUMIFS($G$5:$G$1004,$D$5:$D$1004,$D22,$C$5:$C$1004,"&lt;"&amp;$C22)))</f>
        <v/>
      </c>
      <c r="K22" s="7">
        <f>IF($B22="","",$G22-$J22)</f>
        <v/>
      </c>
      <c r="L22" s="5">
        <f>IF($B22="","",$K22*$H22)</f>
        <v/>
      </c>
    </row>
    <row r="23" spans="3:12">
      <c r="C23" s="9"/>
      <c r="E23" s="7">
        <f>IF($B23="","",VLOOKUP($D23,Materials!$B$5:$C$104,2,FALSE))</f>
        <v/>
      </c>
      <c r="F23" s="7">
        <f>IF($B23="","",VLOOKUP($D23,Materials!$B$5:$E$104,4,FALSE))</f>
        <v/>
      </c>
      <c r="H23" s="4"/>
      <c r="I23" s="5">
        <f>IF($B23="","",$G23*$H23)</f>
        <v/>
      </c>
      <c r="J23" s="7">
        <f>IF($B23="","",MAX(0,MIN(SUMIFS($G$5:$G$1004,$D$5:$D$1004,$D23,$C$5:$C$1004,"&lt;="&amp;$C23),VLOOKUP($D23,Materials!$B$5:$H$104,7,FALSE))-SUMIFS($G$5:$G$1004,$D$5:$D$1004,$D23,$C$5:$C$1004,"&lt;"&amp;$C23)))</f>
        <v/>
      </c>
      <c r="K23" s="7">
        <f>IF($B23="","",$G23-$J23)</f>
        <v/>
      </c>
      <c r="L23" s="5">
        <f>IF($B23="","",$K23*$H23)</f>
        <v/>
      </c>
    </row>
    <row r="24" spans="3:12">
      <c r="C24" s="9"/>
      <c r="E24" s="7">
        <f>IF($B24="","",VLOOKUP($D24,Materials!$B$5:$C$104,2,FALSE))</f>
        <v/>
      </c>
      <c r="F24" s="7">
        <f>IF($B24="","",VLOOKUP($D24,Materials!$B$5:$E$104,4,FALSE))</f>
        <v/>
      </c>
      <c r="H24" s="4"/>
      <c r="I24" s="5">
        <f>IF($B24="","",$G24*$H24)</f>
        <v/>
      </c>
      <c r="J24" s="7">
        <f>IF($B24="","",MAX(0,MIN(SUMIFS($G$5:$G$1004,$D$5:$D$1004,$D24,$C$5:$C$1004,"&lt;="&amp;$C24),VLOOKUP($D24,Materials!$B$5:$H$104,7,FALSE))-SUMIFS($G$5:$G$1004,$D$5:$D$1004,$D24,$C$5:$C$1004,"&lt;"&amp;$C24)))</f>
        <v/>
      </c>
      <c r="K24" s="7">
        <f>IF($B24="","",$G24-$J24)</f>
        <v/>
      </c>
      <c r="L24" s="5">
        <f>IF($B24="","",$K24*$H24)</f>
        <v/>
      </c>
    </row>
    <row r="25" spans="3:12">
      <c r="C25" s="9"/>
      <c r="E25" s="7">
        <f>IF($B25="","",VLOOKUP($D25,Materials!$B$5:$C$104,2,FALSE))</f>
        <v/>
      </c>
      <c r="F25" s="7">
        <f>IF($B25="","",VLOOKUP($D25,Materials!$B$5:$E$104,4,FALSE))</f>
        <v/>
      </c>
      <c r="H25" s="4"/>
      <c r="I25" s="5">
        <f>IF($B25="","",$G25*$H25)</f>
        <v/>
      </c>
      <c r="J25" s="7">
        <f>IF($B25="","",MAX(0,MIN(SUMIFS($G$5:$G$1004,$D$5:$D$1004,$D25,$C$5:$C$1004,"&lt;="&amp;$C25),VLOOKUP($D25,Materials!$B$5:$H$104,7,FALSE))-SUMIFS($G$5:$G$1004,$D$5:$D$1004,$D25,$C$5:$C$1004,"&lt;"&amp;$C25)))</f>
        <v/>
      </c>
      <c r="K25" s="7">
        <f>IF($B25="","",$G25-$J25)</f>
        <v/>
      </c>
      <c r="L25" s="5">
        <f>IF($B25="","",$K25*$H25)</f>
        <v/>
      </c>
    </row>
    <row r="26" spans="3:12">
      <c r="C26" s="9"/>
      <c r="E26" s="7">
        <f>IF($B26="","",VLOOKUP($D26,Materials!$B$5:$C$104,2,FALSE))</f>
        <v/>
      </c>
      <c r="F26" s="7">
        <f>IF($B26="","",VLOOKUP($D26,Materials!$B$5:$E$104,4,FALSE))</f>
        <v/>
      </c>
      <c r="H26" s="4"/>
      <c r="I26" s="5">
        <f>IF($B26="","",$G26*$H26)</f>
        <v/>
      </c>
      <c r="J26" s="7">
        <f>IF($B26="","",MAX(0,MIN(SUMIFS($G$5:$G$1004,$D$5:$D$1004,$D26,$C$5:$C$1004,"&lt;="&amp;$C26),VLOOKUP($D26,Materials!$B$5:$H$104,7,FALSE))-SUMIFS($G$5:$G$1004,$D$5:$D$1004,$D26,$C$5:$C$1004,"&lt;"&amp;$C26)))</f>
        <v/>
      </c>
      <c r="K26" s="7">
        <f>IF($B26="","",$G26-$J26)</f>
        <v/>
      </c>
      <c r="L26" s="5">
        <f>IF($B26="","",$K26*$H26)</f>
        <v/>
      </c>
    </row>
    <row r="27" spans="3:12">
      <c r="C27" s="9"/>
      <c r="E27" s="7">
        <f>IF($B27="","",VLOOKUP($D27,Materials!$B$5:$C$104,2,FALSE))</f>
        <v/>
      </c>
      <c r="F27" s="7">
        <f>IF($B27="","",VLOOKUP($D27,Materials!$B$5:$E$104,4,FALSE))</f>
        <v/>
      </c>
      <c r="H27" s="4"/>
      <c r="I27" s="5">
        <f>IF($B27="","",$G27*$H27)</f>
        <v/>
      </c>
      <c r="J27" s="7">
        <f>IF($B27="","",MAX(0,MIN(SUMIFS($G$5:$G$1004,$D$5:$D$1004,$D27,$C$5:$C$1004,"&lt;="&amp;$C27),VLOOKUP($D27,Materials!$B$5:$H$104,7,FALSE))-SUMIFS($G$5:$G$1004,$D$5:$D$1004,$D27,$C$5:$C$1004,"&lt;"&amp;$C27)))</f>
        <v/>
      </c>
      <c r="K27" s="7">
        <f>IF($B27="","",$G27-$J27)</f>
        <v/>
      </c>
      <c r="L27" s="5">
        <f>IF($B27="","",$K27*$H27)</f>
        <v/>
      </c>
    </row>
    <row r="28" spans="3:12">
      <c r="C28" s="9"/>
      <c r="E28" s="7">
        <f>IF($B28="","",VLOOKUP($D28,Materials!$B$5:$C$104,2,FALSE))</f>
        <v/>
      </c>
      <c r="F28" s="7">
        <f>IF($B28="","",VLOOKUP($D28,Materials!$B$5:$E$104,4,FALSE))</f>
        <v/>
      </c>
      <c r="H28" s="4"/>
      <c r="I28" s="5">
        <f>IF($B28="","",$G28*$H28)</f>
        <v/>
      </c>
      <c r="J28" s="7">
        <f>IF($B28="","",MAX(0,MIN(SUMIFS($G$5:$G$1004,$D$5:$D$1004,$D28,$C$5:$C$1004,"&lt;="&amp;$C28),VLOOKUP($D28,Materials!$B$5:$H$104,7,FALSE))-SUMIFS($G$5:$G$1004,$D$5:$D$1004,$D28,$C$5:$C$1004,"&lt;"&amp;$C28)))</f>
        <v/>
      </c>
      <c r="K28" s="7">
        <f>IF($B28="","",$G28-$J28)</f>
        <v/>
      </c>
      <c r="L28" s="5">
        <f>IF($B28="","",$K28*$H28)</f>
        <v/>
      </c>
    </row>
    <row r="29" spans="3:12">
      <c r="C29" s="9"/>
      <c r="E29" s="7">
        <f>IF($B29="","",VLOOKUP($D29,Materials!$B$5:$C$104,2,FALSE))</f>
        <v/>
      </c>
      <c r="F29" s="7">
        <f>IF($B29="","",VLOOKUP($D29,Materials!$B$5:$E$104,4,FALSE))</f>
        <v/>
      </c>
      <c r="H29" s="4"/>
      <c r="I29" s="5">
        <f>IF($B29="","",$G29*$H29)</f>
        <v/>
      </c>
      <c r="J29" s="7">
        <f>IF($B29="","",MAX(0,MIN(SUMIFS($G$5:$G$1004,$D$5:$D$1004,$D29,$C$5:$C$1004,"&lt;="&amp;$C29),VLOOKUP($D29,Materials!$B$5:$H$104,7,FALSE))-SUMIFS($G$5:$G$1004,$D$5:$D$1004,$D29,$C$5:$C$1004,"&lt;"&amp;$C29)))</f>
        <v/>
      </c>
      <c r="K29" s="7">
        <f>IF($B29="","",$G29-$J29)</f>
        <v/>
      </c>
      <c r="L29" s="5">
        <f>IF($B29="","",$K29*$H29)</f>
        <v/>
      </c>
    </row>
    <row r="30" spans="3:12">
      <c r="C30" s="9"/>
      <c r="E30" s="7">
        <f>IF($B30="","",VLOOKUP($D30,Materials!$B$5:$C$104,2,FALSE))</f>
        <v/>
      </c>
      <c r="F30" s="7">
        <f>IF($B30="","",VLOOKUP($D30,Materials!$B$5:$E$104,4,FALSE))</f>
        <v/>
      </c>
      <c r="H30" s="4"/>
      <c r="I30" s="5">
        <f>IF($B30="","",$G30*$H30)</f>
        <v/>
      </c>
      <c r="J30" s="7">
        <f>IF($B30="","",MAX(0,MIN(SUMIFS($G$5:$G$1004,$D$5:$D$1004,$D30,$C$5:$C$1004,"&lt;="&amp;$C30),VLOOKUP($D30,Materials!$B$5:$H$104,7,FALSE))-SUMIFS($G$5:$G$1004,$D$5:$D$1004,$D30,$C$5:$C$1004,"&lt;"&amp;$C30)))</f>
        <v/>
      </c>
      <c r="K30" s="7">
        <f>IF($B30="","",$G30-$J30)</f>
        <v/>
      </c>
      <c r="L30" s="5">
        <f>IF($B30="","",$K30*$H30)</f>
        <v/>
      </c>
    </row>
    <row r="31" spans="3:12">
      <c r="C31" s="9"/>
      <c r="E31" s="7">
        <f>IF($B31="","",VLOOKUP($D31,Materials!$B$5:$C$104,2,FALSE))</f>
        <v/>
      </c>
      <c r="F31" s="7">
        <f>IF($B31="","",VLOOKUP($D31,Materials!$B$5:$E$104,4,FALSE))</f>
        <v/>
      </c>
      <c r="H31" s="4"/>
      <c r="I31" s="5">
        <f>IF($B31="","",$G31*$H31)</f>
        <v/>
      </c>
      <c r="J31" s="7">
        <f>IF($B31="","",MAX(0,MIN(SUMIFS($G$5:$G$1004,$D$5:$D$1004,$D31,$C$5:$C$1004,"&lt;="&amp;$C31),VLOOKUP($D31,Materials!$B$5:$H$104,7,FALSE))-SUMIFS($G$5:$G$1004,$D$5:$D$1004,$D31,$C$5:$C$1004,"&lt;"&amp;$C31)))</f>
        <v/>
      </c>
      <c r="K31" s="7">
        <f>IF($B31="","",$G31-$J31)</f>
        <v/>
      </c>
      <c r="L31" s="5">
        <f>IF($B31="","",$K31*$H31)</f>
        <v/>
      </c>
    </row>
    <row r="32" spans="3:12">
      <c r="C32" s="9"/>
      <c r="E32" s="7">
        <f>IF($B32="","",VLOOKUP($D32,Materials!$B$5:$C$104,2,FALSE))</f>
        <v/>
      </c>
      <c r="F32" s="7">
        <f>IF($B32="","",VLOOKUP($D32,Materials!$B$5:$E$104,4,FALSE))</f>
        <v/>
      </c>
      <c r="H32" s="4"/>
      <c r="I32" s="5">
        <f>IF($B32="","",$G32*$H32)</f>
        <v/>
      </c>
      <c r="J32" s="7">
        <f>IF($B32="","",MAX(0,MIN(SUMIFS($G$5:$G$1004,$D$5:$D$1004,$D32,$C$5:$C$1004,"&lt;="&amp;$C32),VLOOKUP($D32,Materials!$B$5:$H$104,7,FALSE))-SUMIFS($G$5:$G$1004,$D$5:$D$1004,$D32,$C$5:$C$1004,"&lt;"&amp;$C32)))</f>
        <v/>
      </c>
      <c r="K32" s="7">
        <f>IF($B32="","",$G32-$J32)</f>
        <v/>
      </c>
      <c r="L32" s="5">
        <f>IF($B32="","",$K32*$H32)</f>
        <v/>
      </c>
    </row>
    <row r="33" spans="3:12">
      <c r="C33" s="9"/>
      <c r="E33" s="7">
        <f>IF($B33="","",VLOOKUP($D33,Materials!$B$5:$C$104,2,FALSE))</f>
        <v/>
      </c>
      <c r="F33" s="7">
        <f>IF($B33="","",VLOOKUP($D33,Materials!$B$5:$E$104,4,FALSE))</f>
        <v/>
      </c>
      <c r="H33" s="4"/>
      <c r="I33" s="5">
        <f>IF($B33="","",$G33*$H33)</f>
        <v/>
      </c>
      <c r="J33" s="7">
        <f>IF($B33="","",MAX(0,MIN(SUMIFS($G$5:$G$1004,$D$5:$D$1004,$D33,$C$5:$C$1004,"&lt;="&amp;$C33),VLOOKUP($D33,Materials!$B$5:$H$104,7,FALSE))-SUMIFS($G$5:$G$1004,$D$5:$D$1004,$D33,$C$5:$C$1004,"&lt;"&amp;$C33)))</f>
        <v/>
      </c>
      <c r="K33" s="7">
        <f>IF($B33="","",$G33-$J33)</f>
        <v/>
      </c>
      <c r="L33" s="5">
        <f>IF($B33="","",$K33*$H33)</f>
        <v/>
      </c>
    </row>
    <row r="34" spans="3:12">
      <c r="C34" s="9"/>
      <c r="E34" s="7">
        <f>IF($B34="","",VLOOKUP($D34,Materials!$B$5:$C$104,2,FALSE))</f>
        <v/>
      </c>
      <c r="F34" s="7">
        <f>IF($B34="","",VLOOKUP($D34,Materials!$B$5:$E$104,4,FALSE))</f>
        <v/>
      </c>
      <c r="H34" s="4"/>
      <c r="I34" s="5">
        <f>IF($B34="","",$G34*$H34)</f>
        <v/>
      </c>
      <c r="J34" s="7">
        <f>IF($B34="","",MAX(0,MIN(SUMIFS($G$5:$G$1004,$D$5:$D$1004,$D34,$C$5:$C$1004,"&lt;="&amp;$C34),VLOOKUP($D34,Materials!$B$5:$H$104,7,FALSE))-SUMIFS($G$5:$G$1004,$D$5:$D$1004,$D34,$C$5:$C$1004,"&lt;"&amp;$C34)))</f>
        <v/>
      </c>
      <c r="K34" s="7">
        <f>IF($B34="","",$G34-$J34)</f>
        <v/>
      </c>
      <c r="L34" s="5">
        <f>IF($B34="","",$K34*$H34)</f>
        <v/>
      </c>
    </row>
    <row r="35" spans="3:12">
      <c r="C35" s="9"/>
      <c r="E35" s="7">
        <f>IF($B35="","",VLOOKUP($D35,Materials!$B$5:$C$104,2,FALSE))</f>
        <v/>
      </c>
      <c r="F35" s="7">
        <f>IF($B35="","",VLOOKUP($D35,Materials!$B$5:$E$104,4,FALSE))</f>
        <v/>
      </c>
      <c r="H35" s="4"/>
      <c r="I35" s="5">
        <f>IF($B35="","",$G35*$H35)</f>
        <v/>
      </c>
      <c r="J35" s="7">
        <f>IF($B35="","",MAX(0,MIN(SUMIFS($G$5:$G$1004,$D$5:$D$1004,$D35,$C$5:$C$1004,"&lt;="&amp;$C35),VLOOKUP($D35,Materials!$B$5:$H$104,7,FALSE))-SUMIFS($G$5:$G$1004,$D$5:$D$1004,$D35,$C$5:$C$1004,"&lt;"&amp;$C35)))</f>
        <v/>
      </c>
      <c r="K35" s="7">
        <f>IF($B35="","",$G35-$J35)</f>
        <v/>
      </c>
      <c r="L35" s="5">
        <f>IF($B35="","",$K35*$H35)</f>
        <v/>
      </c>
    </row>
    <row r="36" spans="3:12">
      <c r="C36" s="9"/>
      <c r="E36" s="7">
        <f>IF($B36="","",VLOOKUP($D36,Materials!$B$5:$C$104,2,FALSE))</f>
        <v/>
      </c>
      <c r="F36" s="7">
        <f>IF($B36="","",VLOOKUP($D36,Materials!$B$5:$E$104,4,FALSE))</f>
        <v/>
      </c>
      <c r="H36" s="4"/>
      <c r="I36" s="5">
        <f>IF($B36="","",$G36*$H36)</f>
        <v/>
      </c>
      <c r="J36" s="7">
        <f>IF($B36="","",MAX(0,MIN(SUMIFS($G$5:$G$1004,$D$5:$D$1004,$D36,$C$5:$C$1004,"&lt;="&amp;$C36),VLOOKUP($D36,Materials!$B$5:$H$104,7,FALSE))-SUMIFS($G$5:$G$1004,$D$5:$D$1004,$D36,$C$5:$C$1004,"&lt;"&amp;$C36)))</f>
        <v/>
      </c>
      <c r="K36" s="7">
        <f>IF($B36="","",$G36-$J36)</f>
        <v/>
      </c>
      <c r="L36" s="5">
        <f>IF($B36="","",$K36*$H36)</f>
        <v/>
      </c>
    </row>
    <row r="37" spans="3:12">
      <c r="C37" s="9"/>
      <c r="E37" s="7">
        <f>IF($B37="","",VLOOKUP($D37,Materials!$B$5:$C$104,2,FALSE))</f>
        <v/>
      </c>
      <c r="F37" s="7">
        <f>IF($B37="","",VLOOKUP($D37,Materials!$B$5:$E$104,4,FALSE))</f>
        <v/>
      </c>
      <c r="H37" s="4"/>
      <c r="I37" s="5">
        <f>IF($B37="","",$G37*$H37)</f>
        <v/>
      </c>
      <c r="J37" s="7">
        <f>IF($B37="","",MAX(0,MIN(SUMIFS($G$5:$G$1004,$D$5:$D$1004,$D37,$C$5:$C$1004,"&lt;="&amp;$C37),VLOOKUP($D37,Materials!$B$5:$H$104,7,FALSE))-SUMIFS($G$5:$G$1004,$D$5:$D$1004,$D37,$C$5:$C$1004,"&lt;"&amp;$C37)))</f>
        <v/>
      </c>
      <c r="K37" s="7">
        <f>IF($B37="","",$G37-$J37)</f>
        <v/>
      </c>
      <c r="L37" s="5">
        <f>IF($B37="","",$K37*$H37)</f>
        <v/>
      </c>
    </row>
    <row r="38" spans="3:12">
      <c r="C38" s="9"/>
      <c r="E38" s="7">
        <f>IF($B38="","",VLOOKUP($D38,Materials!$B$5:$C$104,2,FALSE))</f>
        <v/>
      </c>
      <c r="F38" s="7">
        <f>IF($B38="","",VLOOKUP($D38,Materials!$B$5:$E$104,4,FALSE))</f>
        <v/>
      </c>
      <c r="H38" s="4"/>
      <c r="I38" s="5">
        <f>IF($B38="","",$G38*$H38)</f>
        <v/>
      </c>
      <c r="J38" s="7">
        <f>IF($B38="","",MAX(0,MIN(SUMIFS($G$5:$G$1004,$D$5:$D$1004,$D38,$C$5:$C$1004,"&lt;="&amp;$C38),VLOOKUP($D38,Materials!$B$5:$H$104,7,FALSE))-SUMIFS($G$5:$G$1004,$D$5:$D$1004,$D38,$C$5:$C$1004,"&lt;"&amp;$C38)))</f>
        <v/>
      </c>
      <c r="K38" s="7">
        <f>IF($B38="","",$G38-$J38)</f>
        <v/>
      </c>
      <c r="L38" s="5">
        <f>IF($B38="","",$K38*$H38)</f>
        <v/>
      </c>
    </row>
    <row r="39" spans="3:12">
      <c r="C39" s="9"/>
      <c r="E39" s="7">
        <f>IF($B39="","",VLOOKUP($D39,Materials!$B$5:$C$104,2,FALSE))</f>
        <v/>
      </c>
      <c r="F39" s="7">
        <f>IF($B39="","",VLOOKUP($D39,Materials!$B$5:$E$104,4,FALSE))</f>
        <v/>
      </c>
      <c r="H39" s="4"/>
      <c r="I39" s="5">
        <f>IF($B39="","",$G39*$H39)</f>
        <v/>
      </c>
      <c r="J39" s="7">
        <f>IF($B39="","",MAX(0,MIN(SUMIFS($G$5:$G$1004,$D$5:$D$1004,$D39,$C$5:$C$1004,"&lt;="&amp;$C39),VLOOKUP($D39,Materials!$B$5:$H$104,7,FALSE))-SUMIFS($G$5:$G$1004,$D$5:$D$1004,$D39,$C$5:$C$1004,"&lt;"&amp;$C39)))</f>
        <v/>
      </c>
      <c r="K39" s="7">
        <f>IF($B39="","",$G39-$J39)</f>
        <v/>
      </c>
      <c r="L39" s="5">
        <f>IF($B39="","",$K39*$H39)</f>
        <v/>
      </c>
    </row>
    <row r="40" spans="3:12">
      <c r="C40" s="9"/>
      <c r="E40" s="7">
        <f>IF($B40="","",VLOOKUP($D40,Materials!$B$5:$C$104,2,FALSE))</f>
        <v/>
      </c>
      <c r="F40" s="7">
        <f>IF($B40="","",VLOOKUP($D40,Materials!$B$5:$E$104,4,FALSE))</f>
        <v/>
      </c>
      <c r="H40" s="4"/>
      <c r="I40" s="5">
        <f>IF($B40="","",$G40*$H40)</f>
        <v/>
      </c>
      <c r="J40" s="7">
        <f>IF($B40="","",MAX(0,MIN(SUMIFS($G$5:$G$1004,$D$5:$D$1004,$D40,$C$5:$C$1004,"&lt;="&amp;$C40),VLOOKUP($D40,Materials!$B$5:$H$104,7,FALSE))-SUMIFS($G$5:$G$1004,$D$5:$D$1004,$D40,$C$5:$C$1004,"&lt;"&amp;$C40)))</f>
        <v/>
      </c>
      <c r="K40" s="7">
        <f>IF($B40="","",$G40-$J40)</f>
        <v/>
      </c>
      <c r="L40" s="5">
        <f>IF($B40="","",$K40*$H40)</f>
        <v/>
      </c>
    </row>
    <row r="41" spans="3:12">
      <c r="C41" s="9"/>
      <c r="E41" s="7">
        <f>IF($B41="","",VLOOKUP($D41,Materials!$B$5:$C$104,2,FALSE))</f>
        <v/>
      </c>
      <c r="F41" s="7">
        <f>IF($B41="","",VLOOKUP($D41,Materials!$B$5:$E$104,4,FALSE))</f>
        <v/>
      </c>
      <c r="H41" s="4"/>
      <c r="I41" s="5">
        <f>IF($B41="","",$G41*$H41)</f>
        <v/>
      </c>
      <c r="J41" s="7">
        <f>IF($B41="","",MAX(0,MIN(SUMIFS($G$5:$G$1004,$D$5:$D$1004,$D41,$C$5:$C$1004,"&lt;="&amp;$C41),VLOOKUP($D41,Materials!$B$5:$H$104,7,FALSE))-SUMIFS($G$5:$G$1004,$D$5:$D$1004,$D41,$C$5:$C$1004,"&lt;"&amp;$C41)))</f>
        <v/>
      </c>
      <c r="K41" s="7">
        <f>IF($B41="","",$G41-$J41)</f>
        <v/>
      </c>
      <c r="L41" s="5">
        <f>IF($B41="","",$K41*$H41)</f>
        <v/>
      </c>
    </row>
    <row r="42" spans="3:12">
      <c r="C42" s="9"/>
      <c r="E42" s="7">
        <f>IF($B42="","",VLOOKUP($D42,Materials!$B$5:$C$104,2,FALSE))</f>
        <v/>
      </c>
      <c r="F42" s="7">
        <f>IF($B42="","",VLOOKUP($D42,Materials!$B$5:$E$104,4,FALSE))</f>
        <v/>
      </c>
      <c r="H42" s="4"/>
      <c r="I42" s="5">
        <f>IF($B42="","",$G42*$H42)</f>
        <v/>
      </c>
      <c r="J42" s="7">
        <f>IF($B42="","",MAX(0,MIN(SUMIFS($G$5:$G$1004,$D$5:$D$1004,$D42,$C$5:$C$1004,"&lt;="&amp;$C42),VLOOKUP($D42,Materials!$B$5:$H$104,7,FALSE))-SUMIFS($G$5:$G$1004,$D$5:$D$1004,$D42,$C$5:$C$1004,"&lt;"&amp;$C42)))</f>
        <v/>
      </c>
      <c r="K42" s="7">
        <f>IF($B42="","",$G42-$J42)</f>
        <v/>
      </c>
      <c r="L42" s="5">
        <f>IF($B42="","",$K42*$H42)</f>
        <v/>
      </c>
    </row>
    <row r="43" spans="3:12">
      <c r="C43" s="9"/>
      <c r="E43" s="7">
        <f>IF($B43="","",VLOOKUP($D43,Materials!$B$5:$C$104,2,FALSE))</f>
        <v/>
      </c>
      <c r="F43" s="7">
        <f>IF($B43="","",VLOOKUP($D43,Materials!$B$5:$E$104,4,FALSE))</f>
        <v/>
      </c>
      <c r="H43" s="4"/>
      <c r="I43" s="5">
        <f>IF($B43="","",$G43*$H43)</f>
        <v/>
      </c>
      <c r="J43" s="7">
        <f>IF($B43="","",MAX(0,MIN(SUMIFS($G$5:$G$1004,$D$5:$D$1004,$D43,$C$5:$C$1004,"&lt;="&amp;$C43),VLOOKUP($D43,Materials!$B$5:$H$104,7,FALSE))-SUMIFS($G$5:$G$1004,$D$5:$D$1004,$D43,$C$5:$C$1004,"&lt;"&amp;$C43)))</f>
        <v/>
      </c>
      <c r="K43" s="7">
        <f>IF($B43="","",$G43-$J43)</f>
        <v/>
      </c>
      <c r="L43" s="5">
        <f>IF($B43="","",$K43*$H43)</f>
        <v/>
      </c>
    </row>
    <row r="44" spans="3:12">
      <c r="C44" s="9"/>
      <c r="E44" s="7">
        <f>IF($B44="","",VLOOKUP($D44,Materials!$B$5:$C$104,2,FALSE))</f>
        <v/>
      </c>
      <c r="F44" s="7">
        <f>IF($B44="","",VLOOKUP($D44,Materials!$B$5:$E$104,4,FALSE))</f>
        <v/>
      </c>
      <c r="H44" s="4"/>
      <c r="I44" s="5">
        <f>IF($B44="","",$G44*$H44)</f>
        <v/>
      </c>
      <c r="J44" s="7">
        <f>IF($B44="","",MAX(0,MIN(SUMIFS($G$5:$G$1004,$D$5:$D$1004,$D44,$C$5:$C$1004,"&lt;="&amp;$C44),VLOOKUP($D44,Materials!$B$5:$H$104,7,FALSE))-SUMIFS($G$5:$G$1004,$D$5:$D$1004,$D44,$C$5:$C$1004,"&lt;"&amp;$C44)))</f>
        <v/>
      </c>
      <c r="K44" s="7">
        <f>IF($B44="","",$G44-$J44)</f>
        <v/>
      </c>
      <c r="L44" s="5">
        <f>IF($B44="","",$K44*$H44)</f>
        <v/>
      </c>
    </row>
    <row r="45" spans="3:12">
      <c r="C45" s="9"/>
      <c r="E45" s="7">
        <f>IF($B45="","",VLOOKUP($D45,Materials!$B$5:$C$104,2,FALSE))</f>
        <v/>
      </c>
      <c r="F45" s="7">
        <f>IF($B45="","",VLOOKUP($D45,Materials!$B$5:$E$104,4,FALSE))</f>
        <v/>
      </c>
      <c r="H45" s="4"/>
      <c r="I45" s="5">
        <f>IF($B45="","",$G45*$H45)</f>
        <v/>
      </c>
      <c r="J45" s="7">
        <f>IF($B45="","",MAX(0,MIN(SUMIFS($G$5:$G$1004,$D$5:$D$1004,$D45,$C$5:$C$1004,"&lt;="&amp;$C45),VLOOKUP($D45,Materials!$B$5:$H$104,7,FALSE))-SUMIFS($G$5:$G$1004,$D$5:$D$1004,$D45,$C$5:$C$1004,"&lt;"&amp;$C45)))</f>
        <v/>
      </c>
      <c r="K45" s="7">
        <f>IF($B45="","",$G45-$J45)</f>
        <v/>
      </c>
      <c r="L45" s="5">
        <f>IF($B45="","",$K45*$H45)</f>
        <v/>
      </c>
    </row>
    <row r="46" spans="3:12">
      <c r="C46" s="9"/>
      <c r="E46" s="7">
        <f>IF($B46="","",VLOOKUP($D46,Materials!$B$5:$C$104,2,FALSE))</f>
        <v/>
      </c>
      <c r="F46" s="7">
        <f>IF($B46="","",VLOOKUP($D46,Materials!$B$5:$E$104,4,FALSE))</f>
        <v/>
      </c>
      <c r="H46" s="4"/>
      <c r="I46" s="5">
        <f>IF($B46="","",$G46*$H46)</f>
        <v/>
      </c>
      <c r="J46" s="7">
        <f>IF($B46="","",MAX(0,MIN(SUMIFS($G$5:$G$1004,$D$5:$D$1004,$D46,$C$5:$C$1004,"&lt;="&amp;$C46),VLOOKUP($D46,Materials!$B$5:$H$104,7,FALSE))-SUMIFS($G$5:$G$1004,$D$5:$D$1004,$D46,$C$5:$C$1004,"&lt;"&amp;$C46)))</f>
        <v/>
      </c>
      <c r="K46" s="7">
        <f>IF($B46="","",$G46-$J46)</f>
        <v/>
      </c>
      <c r="L46" s="5">
        <f>IF($B46="","",$K46*$H46)</f>
        <v/>
      </c>
    </row>
    <row r="47" spans="3:12">
      <c r="C47" s="9"/>
      <c r="E47" s="7">
        <f>IF($B47="","",VLOOKUP($D47,Materials!$B$5:$C$104,2,FALSE))</f>
        <v/>
      </c>
      <c r="F47" s="7">
        <f>IF($B47="","",VLOOKUP($D47,Materials!$B$5:$E$104,4,FALSE))</f>
        <v/>
      </c>
      <c r="H47" s="4"/>
      <c r="I47" s="5">
        <f>IF($B47="","",$G47*$H47)</f>
        <v/>
      </c>
      <c r="J47" s="7">
        <f>IF($B47="","",MAX(0,MIN(SUMIFS($G$5:$G$1004,$D$5:$D$1004,$D47,$C$5:$C$1004,"&lt;="&amp;$C47),VLOOKUP($D47,Materials!$B$5:$H$104,7,FALSE))-SUMIFS($G$5:$G$1004,$D$5:$D$1004,$D47,$C$5:$C$1004,"&lt;"&amp;$C47)))</f>
        <v/>
      </c>
      <c r="K47" s="7">
        <f>IF($B47="","",$G47-$J47)</f>
        <v/>
      </c>
      <c r="L47" s="5">
        <f>IF($B47="","",$K47*$H47)</f>
        <v/>
      </c>
    </row>
    <row r="48" spans="3:12">
      <c r="C48" s="9"/>
      <c r="E48" s="7">
        <f>IF($B48="","",VLOOKUP($D48,Materials!$B$5:$C$104,2,FALSE))</f>
        <v/>
      </c>
      <c r="F48" s="7">
        <f>IF($B48="","",VLOOKUP($D48,Materials!$B$5:$E$104,4,FALSE))</f>
        <v/>
      </c>
      <c r="H48" s="4"/>
      <c r="I48" s="5">
        <f>IF($B48="","",$G48*$H48)</f>
        <v/>
      </c>
      <c r="J48" s="7">
        <f>IF($B48="","",MAX(0,MIN(SUMIFS($G$5:$G$1004,$D$5:$D$1004,$D48,$C$5:$C$1004,"&lt;="&amp;$C48),VLOOKUP($D48,Materials!$B$5:$H$104,7,FALSE))-SUMIFS($G$5:$G$1004,$D$5:$D$1004,$D48,$C$5:$C$1004,"&lt;"&amp;$C48)))</f>
        <v/>
      </c>
      <c r="K48" s="7">
        <f>IF($B48="","",$G48-$J48)</f>
        <v/>
      </c>
      <c r="L48" s="5">
        <f>IF($B48="","",$K48*$H48)</f>
        <v/>
      </c>
    </row>
    <row r="49" spans="3:12">
      <c r="C49" s="9"/>
      <c r="E49" s="7">
        <f>IF($B49="","",VLOOKUP($D49,Materials!$B$5:$C$104,2,FALSE))</f>
        <v/>
      </c>
      <c r="F49" s="7">
        <f>IF($B49="","",VLOOKUP($D49,Materials!$B$5:$E$104,4,FALSE))</f>
        <v/>
      </c>
      <c r="H49" s="4"/>
      <c r="I49" s="5">
        <f>IF($B49="","",$G49*$H49)</f>
        <v/>
      </c>
      <c r="J49" s="7">
        <f>IF($B49="","",MAX(0,MIN(SUMIFS($G$5:$G$1004,$D$5:$D$1004,$D49,$C$5:$C$1004,"&lt;="&amp;$C49),VLOOKUP($D49,Materials!$B$5:$H$104,7,FALSE))-SUMIFS($G$5:$G$1004,$D$5:$D$1004,$D49,$C$5:$C$1004,"&lt;"&amp;$C49)))</f>
        <v/>
      </c>
      <c r="K49" s="7">
        <f>IF($B49="","",$G49-$J49)</f>
        <v/>
      </c>
      <c r="L49" s="5">
        <f>IF($B49="","",$K49*$H49)</f>
        <v/>
      </c>
    </row>
    <row r="50" spans="3:12">
      <c r="C50" s="9"/>
      <c r="E50" s="7">
        <f>IF($B50="","",VLOOKUP($D50,Materials!$B$5:$C$104,2,FALSE))</f>
        <v/>
      </c>
      <c r="F50" s="7">
        <f>IF($B50="","",VLOOKUP($D50,Materials!$B$5:$E$104,4,FALSE))</f>
        <v/>
      </c>
      <c r="H50" s="4"/>
      <c r="I50" s="5">
        <f>IF($B50="","",$G50*$H50)</f>
        <v/>
      </c>
      <c r="J50" s="7">
        <f>IF($B50="","",MAX(0,MIN(SUMIFS($G$5:$G$1004,$D$5:$D$1004,$D50,$C$5:$C$1004,"&lt;="&amp;$C50),VLOOKUP($D50,Materials!$B$5:$H$104,7,FALSE))-SUMIFS($G$5:$G$1004,$D$5:$D$1004,$D50,$C$5:$C$1004,"&lt;"&amp;$C50)))</f>
        <v/>
      </c>
      <c r="K50" s="7">
        <f>IF($B50="","",$G50-$J50)</f>
        <v/>
      </c>
      <c r="L50" s="5">
        <f>IF($B50="","",$K50*$H50)</f>
        <v/>
      </c>
    </row>
    <row r="51" spans="3:12">
      <c r="C51" s="9"/>
      <c r="E51" s="7">
        <f>IF($B51="","",VLOOKUP($D51,Materials!$B$5:$C$104,2,FALSE))</f>
        <v/>
      </c>
      <c r="F51" s="7">
        <f>IF($B51="","",VLOOKUP($D51,Materials!$B$5:$E$104,4,FALSE))</f>
        <v/>
      </c>
      <c r="H51" s="4"/>
      <c r="I51" s="5">
        <f>IF($B51="","",$G51*$H51)</f>
        <v/>
      </c>
      <c r="J51" s="7">
        <f>IF($B51="","",MAX(0,MIN(SUMIFS($G$5:$G$1004,$D$5:$D$1004,$D51,$C$5:$C$1004,"&lt;="&amp;$C51),VLOOKUP($D51,Materials!$B$5:$H$104,7,FALSE))-SUMIFS($G$5:$G$1004,$D$5:$D$1004,$D51,$C$5:$C$1004,"&lt;"&amp;$C51)))</f>
        <v/>
      </c>
      <c r="K51" s="7">
        <f>IF($B51="","",$G51-$J51)</f>
        <v/>
      </c>
      <c r="L51" s="5">
        <f>IF($B51="","",$K51*$H51)</f>
        <v/>
      </c>
    </row>
    <row r="52" spans="3:12">
      <c r="C52" s="9"/>
      <c r="E52" s="7">
        <f>IF($B52="","",VLOOKUP($D52,Materials!$B$5:$C$104,2,FALSE))</f>
        <v/>
      </c>
      <c r="F52" s="7">
        <f>IF($B52="","",VLOOKUP($D52,Materials!$B$5:$E$104,4,FALSE))</f>
        <v/>
      </c>
      <c r="H52" s="4"/>
      <c r="I52" s="5">
        <f>IF($B52="","",$G52*$H52)</f>
        <v/>
      </c>
      <c r="J52" s="7">
        <f>IF($B52="","",MAX(0,MIN(SUMIFS($G$5:$G$1004,$D$5:$D$1004,$D52,$C$5:$C$1004,"&lt;="&amp;$C52),VLOOKUP($D52,Materials!$B$5:$H$104,7,FALSE))-SUMIFS($G$5:$G$1004,$D$5:$D$1004,$D52,$C$5:$C$1004,"&lt;"&amp;$C52)))</f>
        <v/>
      </c>
      <c r="K52" s="7">
        <f>IF($B52="","",$G52-$J52)</f>
        <v/>
      </c>
      <c r="L52" s="5">
        <f>IF($B52="","",$K52*$H52)</f>
        <v/>
      </c>
    </row>
    <row r="53" spans="3:12">
      <c r="C53" s="9"/>
      <c r="E53" s="7">
        <f>IF($B53="","",VLOOKUP($D53,Materials!$B$5:$C$104,2,FALSE))</f>
        <v/>
      </c>
      <c r="F53" s="7">
        <f>IF($B53="","",VLOOKUP($D53,Materials!$B$5:$E$104,4,FALSE))</f>
        <v/>
      </c>
      <c r="H53" s="4"/>
      <c r="I53" s="5">
        <f>IF($B53="","",$G53*$H53)</f>
        <v/>
      </c>
      <c r="J53" s="7">
        <f>IF($B53="","",MAX(0,MIN(SUMIFS($G$5:$G$1004,$D$5:$D$1004,$D53,$C$5:$C$1004,"&lt;="&amp;$C53),VLOOKUP($D53,Materials!$B$5:$H$104,7,FALSE))-SUMIFS($G$5:$G$1004,$D$5:$D$1004,$D53,$C$5:$C$1004,"&lt;"&amp;$C53)))</f>
        <v/>
      </c>
      <c r="K53" s="7">
        <f>IF($B53="","",$G53-$J53)</f>
        <v/>
      </c>
      <c r="L53" s="5">
        <f>IF($B53="","",$K53*$H53)</f>
        <v/>
      </c>
    </row>
    <row r="54" spans="3:12">
      <c r="C54" s="9"/>
      <c r="E54" s="7">
        <f>IF($B54="","",VLOOKUP($D54,Materials!$B$5:$C$104,2,FALSE))</f>
        <v/>
      </c>
      <c r="F54" s="7">
        <f>IF($B54="","",VLOOKUP($D54,Materials!$B$5:$E$104,4,FALSE))</f>
        <v/>
      </c>
      <c r="H54" s="4"/>
      <c r="I54" s="5">
        <f>IF($B54="","",$G54*$H54)</f>
        <v/>
      </c>
      <c r="J54" s="7">
        <f>IF($B54="","",MAX(0,MIN(SUMIFS($G$5:$G$1004,$D$5:$D$1004,$D54,$C$5:$C$1004,"&lt;="&amp;$C54),VLOOKUP($D54,Materials!$B$5:$H$104,7,FALSE))-SUMIFS($G$5:$G$1004,$D$5:$D$1004,$D54,$C$5:$C$1004,"&lt;"&amp;$C54)))</f>
        <v/>
      </c>
      <c r="K54" s="7">
        <f>IF($B54="","",$G54-$J54)</f>
        <v/>
      </c>
      <c r="L54" s="5">
        <f>IF($B54="","",$K54*$H54)</f>
        <v/>
      </c>
    </row>
    <row r="55" spans="3:12">
      <c r="C55" s="9"/>
      <c r="E55" s="7">
        <f>IF($B55="","",VLOOKUP($D55,Materials!$B$5:$C$104,2,FALSE))</f>
        <v/>
      </c>
      <c r="F55" s="7">
        <f>IF($B55="","",VLOOKUP($D55,Materials!$B$5:$E$104,4,FALSE))</f>
        <v/>
      </c>
      <c r="H55" s="4"/>
      <c r="I55" s="5">
        <f>IF($B55="","",$G55*$H55)</f>
        <v/>
      </c>
      <c r="J55" s="7">
        <f>IF($B55="","",MAX(0,MIN(SUMIFS($G$5:$G$1004,$D$5:$D$1004,$D55,$C$5:$C$1004,"&lt;="&amp;$C55),VLOOKUP($D55,Materials!$B$5:$H$104,7,FALSE))-SUMIFS($G$5:$G$1004,$D$5:$D$1004,$D55,$C$5:$C$1004,"&lt;"&amp;$C55)))</f>
        <v/>
      </c>
      <c r="K55" s="7">
        <f>IF($B55="","",$G55-$J55)</f>
        <v/>
      </c>
      <c r="L55" s="5">
        <f>IF($B55="","",$K55*$H55)</f>
        <v/>
      </c>
    </row>
    <row r="56" spans="3:12">
      <c r="C56" s="9"/>
      <c r="E56" s="7">
        <f>IF($B56="","",VLOOKUP($D56,Materials!$B$5:$C$104,2,FALSE))</f>
        <v/>
      </c>
      <c r="F56" s="7">
        <f>IF($B56="","",VLOOKUP($D56,Materials!$B$5:$E$104,4,FALSE))</f>
        <v/>
      </c>
      <c r="H56" s="4"/>
      <c r="I56" s="5">
        <f>IF($B56="","",$G56*$H56)</f>
        <v/>
      </c>
      <c r="J56" s="7">
        <f>IF($B56="","",MAX(0,MIN(SUMIFS($G$5:$G$1004,$D$5:$D$1004,$D56,$C$5:$C$1004,"&lt;="&amp;$C56),VLOOKUP($D56,Materials!$B$5:$H$104,7,FALSE))-SUMIFS($G$5:$G$1004,$D$5:$D$1004,$D56,$C$5:$C$1004,"&lt;"&amp;$C56)))</f>
        <v/>
      </c>
      <c r="K56" s="7">
        <f>IF($B56="","",$G56-$J56)</f>
        <v/>
      </c>
      <c r="L56" s="5">
        <f>IF($B56="","",$K56*$H56)</f>
        <v/>
      </c>
    </row>
    <row r="57" spans="3:12">
      <c r="C57" s="9"/>
      <c r="E57" s="7">
        <f>IF($B57="","",VLOOKUP($D57,Materials!$B$5:$C$104,2,FALSE))</f>
        <v/>
      </c>
      <c r="F57" s="7">
        <f>IF($B57="","",VLOOKUP($D57,Materials!$B$5:$E$104,4,FALSE))</f>
        <v/>
      </c>
      <c r="H57" s="4"/>
      <c r="I57" s="5">
        <f>IF($B57="","",$G57*$H57)</f>
        <v/>
      </c>
      <c r="J57" s="7">
        <f>IF($B57="","",MAX(0,MIN(SUMIFS($G$5:$G$1004,$D$5:$D$1004,$D57,$C$5:$C$1004,"&lt;="&amp;$C57),VLOOKUP($D57,Materials!$B$5:$H$104,7,FALSE))-SUMIFS($G$5:$G$1004,$D$5:$D$1004,$D57,$C$5:$C$1004,"&lt;"&amp;$C57)))</f>
        <v/>
      </c>
      <c r="K57" s="7">
        <f>IF($B57="","",$G57-$J57)</f>
        <v/>
      </c>
      <c r="L57" s="5">
        <f>IF($B57="","",$K57*$H57)</f>
        <v/>
      </c>
    </row>
    <row r="58" spans="3:12">
      <c r="C58" s="9"/>
      <c r="E58" s="7">
        <f>IF($B58="","",VLOOKUP($D58,Materials!$B$5:$C$104,2,FALSE))</f>
        <v/>
      </c>
      <c r="F58" s="7">
        <f>IF($B58="","",VLOOKUP($D58,Materials!$B$5:$E$104,4,FALSE))</f>
        <v/>
      </c>
      <c r="H58" s="4"/>
      <c r="I58" s="5">
        <f>IF($B58="","",$G58*$H58)</f>
        <v/>
      </c>
      <c r="J58" s="7">
        <f>IF($B58="","",MAX(0,MIN(SUMIFS($G$5:$G$1004,$D$5:$D$1004,$D58,$C$5:$C$1004,"&lt;="&amp;$C58),VLOOKUP($D58,Materials!$B$5:$H$104,7,FALSE))-SUMIFS($G$5:$G$1004,$D$5:$D$1004,$D58,$C$5:$C$1004,"&lt;"&amp;$C58)))</f>
        <v/>
      </c>
      <c r="K58" s="7">
        <f>IF($B58="","",$G58-$J58)</f>
        <v/>
      </c>
      <c r="L58" s="5">
        <f>IF($B58="","",$K58*$H58)</f>
        <v/>
      </c>
    </row>
    <row r="59" spans="3:12">
      <c r="C59" s="9"/>
      <c r="E59" s="7">
        <f>IF($B59="","",VLOOKUP($D59,Materials!$B$5:$C$104,2,FALSE))</f>
        <v/>
      </c>
      <c r="F59" s="7">
        <f>IF($B59="","",VLOOKUP($D59,Materials!$B$5:$E$104,4,FALSE))</f>
        <v/>
      </c>
      <c r="H59" s="4"/>
      <c r="I59" s="5">
        <f>IF($B59="","",$G59*$H59)</f>
        <v/>
      </c>
      <c r="J59" s="7">
        <f>IF($B59="","",MAX(0,MIN(SUMIFS($G$5:$G$1004,$D$5:$D$1004,$D59,$C$5:$C$1004,"&lt;="&amp;$C59),VLOOKUP($D59,Materials!$B$5:$H$104,7,FALSE))-SUMIFS($G$5:$G$1004,$D$5:$D$1004,$D59,$C$5:$C$1004,"&lt;"&amp;$C59)))</f>
        <v/>
      </c>
      <c r="K59" s="7">
        <f>IF($B59="","",$G59-$J59)</f>
        <v/>
      </c>
      <c r="L59" s="5">
        <f>IF($B59="","",$K59*$H59)</f>
        <v/>
      </c>
    </row>
    <row r="60" spans="3:12">
      <c r="C60" s="9"/>
      <c r="E60" s="7">
        <f>IF($B60="","",VLOOKUP($D60,Materials!$B$5:$C$104,2,FALSE))</f>
        <v/>
      </c>
      <c r="F60" s="7">
        <f>IF($B60="","",VLOOKUP($D60,Materials!$B$5:$E$104,4,FALSE))</f>
        <v/>
      </c>
      <c r="H60" s="4"/>
      <c r="I60" s="5">
        <f>IF($B60="","",$G60*$H60)</f>
        <v/>
      </c>
      <c r="J60" s="7">
        <f>IF($B60="","",MAX(0,MIN(SUMIFS($G$5:$G$1004,$D$5:$D$1004,$D60,$C$5:$C$1004,"&lt;="&amp;$C60),VLOOKUP($D60,Materials!$B$5:$H$104,7,FALSE))-SUMIFS($G$5:$G$1004,$D$5:$D$1004,$D60,$C$5:$C$1004,"&lt;"&amp;$C60)))</f>
        <v/>
      </c>
      <c r="K60" s="7">
        <f>IF($B60="","",$G60-$J60)</f>
        <v/>
      </c>
      <c r="L60" s="5">
        <f>IF($B60="","",$K60*$H60)</f>
        <v/>
      </c>
    </row>
    <row r="61" spans="3:12">
      <c r="C61" s="9"/>
      <c r="E61" s="7">
        <f>IF($B61="","",VLOOKUP($D61,Materials!$B$5:$C$104,2,FALSE))</f>
        <v/>
      </c>
      <c r="F61" s="7">
        <f>IF($B61="","",VLOOKUP($D61,Materials!$B$5:$E$104,4,FALSE))</f>
        <v/>
      </c>
      <c r="H61" s="4"/>
      <c r="I61" s="5">
        <f>IF($B61="","",$G61*$H61)</f>
        <v/>
      </c>
      <c r="J61" s="7">
        <f>IF($B61="","",MAX(0,MIN(SUMIFS($G$5:$G$1004,$D$5:$D$1004,$D61,$C$5:$C$1004,"&lt;="&amp;$C61),VLOOKUP($D61,Materials!$B$5:$H$104,7,FALSE))-SUMIFS($G$5:$G$1004,$D$5:$D$1004,$D61,$C$5:$C$1004,"&lt;"&amp;$C61)))</f>
        <v/>
      </c>
      <c r="K61" s="7">
        <f>IF($B61="","",$G61-$J61)</f>
        <v/>
      </c>
      <c r="L61" s="5">
        <f>IF($B61="","",$K61*$H61)</f>
        <v/>
      </c>
    </row>
    <row r="62" spans="3:12">
      <c r="C62" s="9"/>
      <c r="E62" s="7">
        <f>IF($B62="","",VLOOKUP($D62,Materials!$B$5:$C$104,2,FALSE))</f>
        <v/>
      </c>
      <c r="F62" s="7">
        <f>IF($B62="","",VLOOKUP($D62,Materials!$B$5:$E$104,4,FALSE))</f>
        <v/>
      </c>
      <c r="H62" s="4"/>
      <c r="I62" s="5">
        <f>IF($B62="","",$G62*$H62)</f>
        <v/>
      </c>
      <c r="J62" s="7">
        <f>IF($B62="","",MAX(0,MIN(SUMIFS($G$5:$G$1004,$D$5:$D$1004,$D62,$C$5:$C$1004,"&lt;="&amp;$C62),VLOOKUP($D62,Materials!$B$5:$H$104,7,FALSE))-SUMIFS($G$5:$G$1004,$D$5:$D$1004,$D62,$C$5:$C$1004,"&lt;"&amp;$C62)))</f>
        <v/>
      </c>
      <c r="K62" s="7">
        <f>IF($B62="","",$G62-$J62)</f>
        <v/>
      </c>
      <c r="L62" s="5">
        <f>IF($B62="","",$K62*$H62)</f>
        <v/>
      </c>
    </row>
    <row r="63" spans="3:12">
      <c r="C63" s="9"/>
      <c r="E63" s="7">
        <f>IF($B63="","",VLOOKUP($D63,Materials!$B$5:$C$104,2,FALSE))</f>
        <v/>
      </c>
      <c r="F63" s="7">
        <f>IF($B63="","",VLOOKUP($D63,Materials!$B$5:$E$104,4,FALSE))</f>
        <v/>
      </c>
      <c r="H63" s="4"/>
      <c r="I63" s="5">
        <f>IF($B63="","",$G63*$H63)</f>
        <v/>
      </c>
      <c r="J63" s="7">
        <f>IF($B63="","",MAX(0,MIN(SUMIFS($G$5:$G$1004,$D$5:$D$1004,$D63,$C$5:$C$1004,"&lt;="&amp;$C63),VLOOKUP($D63,Materials!$B$5:$H$104,7,FALSE))-SUMIFS($G$5:$G$1004,$D$5:$D$1004,$D63,$C$5:$C$1004,"&lt;"&amp;$C63)))</f>
        <v/>
      </c>
      <c r="K63" s="7">
        <f>IF($B63="","",$G63-$J63)</f>
        <v/>
      </c>
      <c r="L63" s="5">
        <f>IF($B63="","",$K63*$H63)</f>
        <v/>
      </c>
    </row>
    <row r="64" spans="3:12">
      <c r="C64" s="9"/>
      <c r="E64" s="7">
        <f>IF($B64="","",VLOOKUP($D64,Materials!$B$5:$C$104,2,FALSE))</f>
        <v/>
      </c>
      <c r="F64" s="7">
        <f>IF($B64="","",VLOOKUP($D64,Materials!$B$5:$E$104,4,FALSE))</f>
        <v/>
      </c>
      <c r="H64" s="4"/>
      <c r="I64" s="5">
        <f>IF($B64="","",$G64*$H64)</f>
        <v/>
      </c>
      <c r="J64" s="7">
        <f>IF($B64="","",MAX(0,MIN(SUMIFS($G$5:$G$1004,$D$5:$D$1004,$D64,$C$5:$C$1004,"&lt;="&amp;$C64),VLOOKUP($D64,Materials!$B$5:$H$104,7,FALSE))-SUMIFS($G$5:$G$1004,$D$5:$D$1004,$D64,$C$5:$C$1004,"&lt;"&amp;$C64)))</f>
        <v/>
      </c>
      <c r="K64" s="7">
        <f>IF($B64="","",$G64-$J64)</f>
        <v/>
      </c>
      <c r="L64" s="5">
        <f>IF($B64="","",$K64*$H64)</f>
        <v/>
      </c>
    </row>
    <row r="65" spans="3:12">
      <c r="C65" s="9"/>
      <c r="E65" s="7">
        <f>IF($B65="","",VLOOKUP($D65,Materials!$B$5:$C$104,2,FALSE))</f>
        <v/>
      </c>
      <c r="F65" s="7">
        <f>IF($B65="","",VLOOKUP($D65,Materials!$B$5:$E$104,4,FALSE))</f>
        <v/>
      </c>
      <c r="H65" s="4"/>
      <c r="I65" s="5">
        <f>IF($B65="","",$G65*$H65)</f>
        <v/>
      </c>
      <c r="J65" s="7">
        <f>IF($B65="","",MAX(0,MIN(SUMIFS($G$5:$G$1004,$D$5:$D$1004,$D65,$C$5:$C$1004,"&lt;="&amp;$C65),VLOOKUP($D65,Materials!$B$5:$H$104,7,FALSE))-SUMIFS($G$5:$G$1004,$D$5:$D$1004,$D65,$C$5:$C$1004,"&lt;"&amp;$C65)))</f>
        <v/>
      </c>
      <c r="K65" s="7">
        <f>IF($B65="","",$G65-$J65)</f>
        <v/>
      </c>
      <c r="L65" s="5">
        <f>IF($B65="","",$K65*$H65)</f>
        <v/>
      </c>
    </row>
    <row r="66" spans="3:12">
      <c r="C66" s="9"/>
      <c r="E66" s="7">
        <f>IF($B66="","",VLOOKUP($D66,Materials!$B$5:$C$104,2,FALSE))</f>
        <v/>
      </c>
      <c r="F66" s="7">
        <f>IF($B66="","",VLOOKUP($D66,Materials!$B$5:$E$104,4,FALSE))</f>
        <v/>
      </c>
      <c r="H66" s="4"/>
      <c r="I66" s="5">
        <f>IF($B66="","",$G66*$H66)</f>
        <v/>
      </c>
      <c r="J66" s="7">
        <f>IF($B66="","",MAX(0,MIN(SUMIFS($G$5:$G$1004,$D$5:$D$1004,$D66,$C$5:$C$1004,"&lt;="&amp;$C66),VLOOKUP($D66,Materials!$B$5:$H$104,7,FALSE))-SUMIFS($G$5:$G$1004,$D$5:$D$1004,$D66,$C$5:$C$1004,"&lt;"&amp;$C66)))</f>
        <v/>
      </c>
      <c r="K66" s="7">
        <f>IF($B66="","",$G66-$J66)</f>
        <v/>
      </c>
      <c r="L66" s="5">
        <f>IF($B66="","",$K66*$H66)</f>
        <v/>
      </c>
    </row>
    <row r="67" spans="3:12">
      <c r="C67" s="9"/>
      <c r="E67" s="7">
        <f>IF($B67="","",VLOOKUP($D67,Materials!$B$5:$C$104,2,FALSE))</f>
        <v/>
      </c>
      <c r="F67" s="7">
        <f>IF($B67="","",VLOOKUP($D67,Materials!$B$5:$E$104,4,FALSE))</f>
        <v/>
      </c>
      <c r="H67" s="4"/>
      <c r="I67" s="5">
        <f>IF($B67="","",$G67*$H67)</f>
        <v/>
      </c>
      <c r="J67" s="7">
        <f>IF($B67="","",MAX(0,MIN(SUMIFS($G$5:$G$1004,$D$5:$D$1004,$D67,$C$5:$C$1004,"&lt;="&amp;$C67),VLOOKUP($D67,Materials!$B$5:$H$104,7,FALSE))-SUMIFS($G$5:$G$1004,$D$5:$D$1004,$D67,$C$5:$C$1004,"&lt;"&amp;$C67)))</f>
        <v/>
      </c>
      <c r="K67" s="7">
        <f>IF($B67="","",$G67-$J67)</f>
        <v/>
      </c>
      <c r="L67" s="5">
        <f>IF($B67="","",$K67*$H67)</f>
        <v/>
      </c>
    </row>
    <row r="68" spans="3:12">
      <c r="C68" s="9"/>
      <c r="E68" s="7">
        <f>IF($B68="","",VLOOKUP($D68,Materials!$B$5:$C$104,2,FALSE))</f>
        <v/>
      </c>
      <c r="F68" s="7">
        <f>IF($B68="","",VLOOKUP($D68,Materials!$B$5:$E$104,4,FALSE))</f>
        <v/>
      </c>
      <c r="H68" s="4"/>
      <c r="I68" s="5">
        <f>IF($B68="","",$G68*$H68)</f>
        <v/>
      </c>
      <c r="J68" s="7">
        <f>IF($B68="","",MAX(0,MIN(SUMIFS($G$5:$G$1004,$D$5:$D$1004,$D68,$C$5:$C$1004,"&lt;="&amp;$C68),VLOOKUP($D68,Materials!$B$5:$H$104,7,FALSE))-SUMIFS($G$5:$G$1004,$D$5:$D$1004,$D68,$C$5:$C$1004,"&lt;"&amp;$C68)))</f>
        <v/>
      </c>
      <c r="K68" s="7">
        <f>IF($B68="","",$G68-$J68)</f>
        <v/>
      </c>
      <c r="L68" s="5">
        <f>IF($B68="","",$K68*$H68)</f>
        <v/>
      </c>
    </row>
    <row r="69" spans="3:12">
      <c r="C69" s="9"/>
      <c r="E69" s="7">
        <f>IF($B69="","",VLOOKUP($D69,Materials!$B$5:$C$104,2,FALSE))</f>
        <v/>
      </c>
      <c r="F69" s="7">
        <f>IF($B69="","",VLOOKUP($D69,Materials!$B$5:$E$104,4,FALSE))</f>
        <v/>
      </c>
      <c r="H69" s="4"/>
      <c r="I69" s="5">
        <f>IF($B69="","",$G69*$H69)</f>
        <v/>
      </c>
      <c r="J69" s="7">
        <f>IF($B69="","",MAX(0,MIN(SUMIFS($G$5:$G$1004,$D$5:$D$1004,$D69,$C$5:$C$1004,"&lt;="&amp;$C69),VLOOKUP($D69,Materials!$B$5:$H$104,7,FALSE))-SUMIFS($G$5:$G$1004,$D$5:$D$1004,$D69,$C$5:$C$1004,"&lt;"&amp;$C69)))</f>
        <v/>
      </c>
      <c r="K69" s="7">
        <f>IF($B69="","",$G69-$J69)</f>
        <v/>
      </c>
      <c r="L69" s="5">
        <f>IF($B69="","",$K69*$H69)</f>
        <v/>
      </c>
    </row>
    <row r="70" spans="3:12">
      <c r="C70" s="9"/>
      <c r="E70" s="7">
        <f>IF($B70="","",VLOOKUP($D70,Materials!$B$5:$C$104,2,FALSE))</f>
        <v/>
      </c>
      <c r="F70" s="7">
        <f>IF($B70="","",VLOOKUP($D70,Materials!$B$5:$E$104,4,FALSE))</f>
        <v/>
      </c>
      <c r="H70" s="4"/>
      <c r="I70" s="5">
        <f>IF($B70="","",$G70*$H70)</f>
        <v/>
      </c>
      <c r="J70" s="7">
        <f>IF($B70="","",MAX(0,MIN(SUMIFS($G$5:$G$1004,$D$5:$D$1004,$D70,$C$5:$C$1004,"&lt;="&amp;$C70),VLOOKUP($D70,Materials!$B$5:$H$104,7,FALSE))-SUMIFS($G$5:$G$1004,$D$5:$D$1004,$D70,$C$5:$C$1004,"&lt;"&amp;$C70)))</f>
        <v/>
      </c>
      <c r="K70" s="7">
        <f>IF($B70="","",$G70-$J70)</f>
        <v/>
      </c>
      <c r="L70" s="5">
        <f>IF($B70="","",$K70*$H70)</f>
        <v/>
      </c>
    </row>
    <row r="71" spans="3:12">
      <c r="C71" s="9"/>
      <c r="E71" s="7">
        <f>IF($B71="","",VLOOKUP($D71,Materials!$B$5:$C$104,2,FALSE))</f>
        <v/>
      </c>
      <c r="F71" s="7">
        <f>IF($B71="","",VLOOKUP($D71,Materials!$B$5:$E$104,4,FALSE))</f>
        <v/>
      </c>
      <c r="H71" s="4"/>
      <c r="I71" s="5">
        <f>IF($B71="","",$G71*$H71)</f>
        <v/>
      </c>
      <c r="J71" s="7">
        <f>IF($B71="","",MAX(0,MIN(SUMIFS($G$5:$G$1004,$D$5:$D$1004,$D71,$C$5:$C$1004,"&lt;="&amp;$C71),VLOOKUP($D71,Materials!$B$5:$H$104,7,FALSE))-SUMIFS($G$5:$G$1004,$D$5:$D$1004,$D71,$C$5:$C$1004,"&lt;"&amp;$C71)))</f>
        <v/>
      </c>
      <c r="K71" s="7">
        <f>IF($B71="","",$G71-$J71)</f>
        <v/>
      </c>
      <c r="L71" s="5">
        <f>IF($B71="","",$K71*$H71)</f>
        <v/>
      </c>
    </row>
    <row r="72" spans="3:12">
      <c r="C72" s="9"/>
      <c r="E72" s="7">
        <f>IF($B72="","",VLOOKUP($D72,Materials!$B$5:$C$104,2,FALSE))</f>
        <v/>
      </c>
      <c r="F72" s="7">
        <f>IF($B72="","",VLOOKUP($D72,Materials!$B$5:$E$104,4,FALSE))</f>
        <v/>
      </c>
      <c r="H72" s="4"/>
      <c r="I72" s="5">
        <f>IF($B72="","",$G72*$H72)</f>
        <v/>
      </c>
      <c r="J72" s="7">
        <f>IF($B72="","",MAX(0,MIN(SUMIFS($G$5:$G$1004,$D$5:$D$1004,$D72,$C$5:$C$1004,"&lt;="&amp;$C72),VLOOKUP($D72,Materials!$B$5:$H$104,7,FALSE))-SUMIFS($G$5:$G$1004,$D$5:$D$1004,$D72,$C$5:$C$1004,"&lt;"&amp;$C72)))</f>
        <v/>
      </c>
      <c r="K72" s="7">
        <f>IF($B72="","",$G72-$J72)</f>
        <v/>
      </c>
      <c r="L72" s="5">
        <f>IF($B72="","",$K72*$H72)</f>
        <v/>
      </c>
    </row>
    <row r="73" spans="3:12">
      <c r="C73" s="9"/>
      <c r="E73" s="7">
        <f>IF($B73="","",VLOOKUP($D73,Materials!$B$5:$C$104,2,FALSE))</f>
        <v/>
      </c>
      <c r="F73" s="7">
        <f>IF($B73="","",VLOOKUP($D73,Materials!$B$5:$E$104,4,FALSE))</f>
        <v/>
      </c>
      <c r="H73" s="4"/>
      <c r="I73" s="5">
        <f>IF($B73="","",$G73*$H73)</f>
        <v/>
      </c>
      <c r="J73" s="7">
        <f>IF($B73="","",MAX(0,MIN(SUMIFS($G$5:$G$1004,$D$5:$D$1004,$D73,$C$5:$C$1004,"&lt;="&amp;$C73),VLOOKUP($D73,Materials!$B$5:$H$104,7,FALSE))-SUMIFS($G$5:$G$1004,$D$5:$D$1004,$D73,$C$5:$C$1004,"&lt;"&amp;$C73)))</f>
        <v/>
      </c>
      <c r="K73" s="7">
        <f>IF($B73="","",$G73-$J73)</f>
        <v/>
      </c>
      <c r="L73" s="5">
        <f>IF($B73="","",$K73*$H73)</f>
        <v/>
      </c>
    </row>
    <row r="74" spans="3:12">
      <c r="C74" s="9"/>
      <c r="E74" s="7">
        <f>IF($B74="","",VLOOKUP($D74,Materials!$B$5:$C$104,2,FALSE))</f>
        <v/>
      </c>
      <c r="F74" s="7">
        <f>IF($B74="","",VLOOKUP($D74,Materials!$B$5:$E$104,4,FALSE))</f>
        <v/>
      </c>
      <c r="H74" s="4"/>
      <c r="I74" s="5">
        <f>IF($B74="","",$G74*$H74)</f>
        <v/>
      </c>
      <c r="J74" s="7">
        <f>IF($B74="","",MAX(0,MIN(SUMIFS($G$5:$G$1004,$D$5:$D$1004,$D74,$C$5:$C$1004,"&lt;="&amp;$C74),VLOOKUP($D74,Materials!$B$5:$H$104,7,FALSE))-SUMIFS($G$5:$G$1004,$D$5:$D$1004,$D74,$C$5:$C$1004,"&lt;"&amp;$C74)))</f>
        <v/>
      </c>
      <c r="K74" s="7">
        <f>IF($B74="","",$G74-$J74)</f>
        <v/>
      </c>
      <c r="L74" s="5">
        <f>IF($B74="","",$K74*$H74)</f>
        <v/>
      </c>
    </row>
    <row r="75" spans="3:12">
      <c r="C75" s="9"/>
      <c r="E75" s="7">
        <f>IF($B75="","",VLOOKUP($D75,Materials!$B$5:$C$104,2,FALSE))</f>
        <v/>
      </c>
      <c r="F75" s="7">
        <f>IF($B75="","",VLOOKUP($D75,Materials!$B$5:$E$104,4,FALSE))</f>
        <v/>
      </c>
      <c r="H75" s="4"/>
      <c r="I75" s="5">
        <f>IF($B75="","",$G75*$H75)</f>
        <v/>
      </c>
      <c r="J75" s="7">
        <f>IF($B75="","",MAX(0,MIN(SUMIFS($G$5:$G$1004,$D$5:$D$1004,$D75,$C$5:$C$1004,"&lt;="&amp;$C75),VLOOKUP($D75,Materials!$B$5:$H$104,7,FALSE))-SUMIFS($G$5:$G$1004,$D$5:$D$1004,$D75,$C$5:$C$1004,"&lt;"&amp;$C75)))</f>
        <v/>
      </c>
      <c r="K75" s="7">
        <f>IF($B75="","",$G75-$J75)</f>
        <v/>
      </c>
      <c r="L75" s="5">
        <f>IF($B75="","",$K75*$H75)</f>
        <v/>
      </c>
    </row>
    <row r="76" spans="3:12">
      <c r="C76" s="9"/>
      <c r="E76" s="7">
        <f>IF($B76="","",VLOOKUP($D76,Materials!$B$5:$C$104,2,FALSE))</f>
        <v/>
      </c>
      <c r="F76" s="7">
        <f>IF($B76="","",VLOOKUP($D76,Materials!$B$5:$E$104,4,FALSE))</f>
        <v/>
      </c>
      <c r="H76" s="4"/>
      <c r="I76" s="5">
        <f>IF($B76="","",$G76*$H76)</f>
        <v/>
      </c>
      <c r="J76" s="7">
        <f>IF($B76="","",MAX(0,MIN(SUMIFS($G$5:$G$1004,$D$5:$D$1004,$D76,$C$5:$C$1004,"&lt;="&amp;$C76),VLOOKUP($D76,Materials!$B$5:$H$104,7,FALSE))-SUMIFS($G$5:$G$1004,$D$5:$D$1004,$D76,$C$5:$C$1004,"&lt;"&amp;$C76)))</f>
        <v/>
      </c>
      <c r="K76" s="7">
        <f>IF($B76="","",$G76-$J76)</f>
        <v/>
      </c>
      <c r="L76" s="5">
        <f>IF($B76="","",$K76*$H76)</f>
        <v/>
      </c>
    </row>
    <row r="77" spans="3:12">
      <c r="C77" s="9"/>
      <c r="E77" s="7">
        <f>IF($B77="","",VLOOKUP($D77,Materials!$B$5:$C$104,2,FALSE))</f>
        <v/>
      </c>
      <c r="F77" s="7">
        <f>IF($B77="","",VLOOKUP($D77,Materials!$B$5:$E$104,4,FALSE))</f>
        <v/>
      </c>
      <c r="H77" s="4"/>
      <c r="I77" s="5">
        <f>IF($B77="","",$G77*$H77)</f>
        <v/>
      </c>
      <c r="J77" s="7">
        <f>IF($B77="","",MAX(0,MIN(SUMIFS($G$5:$G$1004,$D$5:$D$1004,$D77,$C$5:$C$1004,"&lt;="&amp;$C77),VLOOKUP($D77,Materials!$B$5:$H$104,7,FALSE))-SUMIFS($G$5:$G$1004,$D$5:$D$1004,$D77,$C$5:$C$1004,"&lt;"&amp;$C77)))</f>
        <v/>
      </c>
      <c r="K77" s="7">
        <f>IF($B77="","",$G77-$J77)</f>
        <v/>
      </c>
      <c r="L77" s="5">
        <f>IF($B77="","",$K77*$H77)</f>
        <v/>
      </c>
    </row>
    <row r="78" spans="3:12">
      <c r="C78" s="9"/>
      <c r="E78" s="7">
        <f>IF($B78="","",VLOOKUP($D78,Materials!$B$5:$C$104,2,FALSE))</f>
        <v/>
      </c>
      <c r="F78" s="7">
        <f>IF($B78="","",VLOOKUP($D78,Materials!$B$5:$E$104,4,FALSE))</f>
        <v/>
      </c>
      <c r="H78" s="4"/>
      <c r="I78" s="5">
        <f>IF($B78="","",$G78*$H78)</f>
        <v/>
      </c>
      <c r="J78" s="7">
        <f>IF($B78="","",MAX(0,MIN(SUMIFS($G$5:$G$1004,$D$5:$D$1004,$D78,$C$5:$C$1004,"&lt;="&amp;$C78),VLOOKUP($D78,Materials!$B$5:$H$104,7,FALSE))-SUMIFS($G$5:$G$1004,$D$5:$D$1004,$D78,$C$5:$C$1004,"&lt;"&amp;$C78)))</f>
        <v/>
      </c>
      <c r="K78" s="7">
        <f>IF($B78="","",$G78-$J78)</f>
        <v/>
      </c>
      <c r="L78" s="5">
        <f>IF($B78="","",$K78*$H78)</f>
        <v/>
      </c>
    </row>
    <row r="79" spans="3:12">
      <c r="C79" s="9"/>
      <c r="E79" s="7">
        <f>IF($B79="","",VLOOKUP($D79,Materials!$B$5:$C$104,2,FALSE))</f>
        <v/>
      </c>
      <c r="F79" s="7">
        <f>IF($B79="","",VLOOKUP($D79,Materials!$B$5:$E$104,4,FALSE))</f>
        <v/>
      </c>
      <c r="H79" s="4"/>
      <c r="I79" s="5">
        <f>IF($B79="","",$G79*$H79)</f>
        <v/>
      </c>
      <c r="J79" s="7">
        <f>IF($B79="","",MAX(0,MIN(SUMIFS($G$5:$G$1004,$D$5:$D$1004,$D79,$C$5:$C$1004,"&lt;="&amp;$C79),VLOOKUP($D79,Materials!$B$5:$H$104,7,FALSE))-SUMIFS($G$5:$G$1004,$D$5:$D$1004,$D79,$C$5:$C$1004,"&lt;"&amp;$C79)))</f>
        <v/>
      </c>
      <c r="K79" s="7">
        <f>IF($B79="","",$G79-$J79)</f>
        <v/>
      </c>
      <c r="L79" s="5">
        <f>IF($B79="","",$K79*$H79)</f>
        <v/>
      </c>
    </row>
    <row r="80" spans="3:12">
      <c r="C80" s="9"/>
      <c r="E80" s="7">
        <f>IF($B80="","",VLOOKUP($D80,Materials!$B$5:$C$104,2,FALSE))</f>
        <v/>
      </c>
      <c r="F80" s="7">
        <f>IF($B80="","",VLOOKUP($D80,Materials!$B$5:$E$104,4,FALSE))</f>
        <v/>
      </c>
      <c r="H80" s="4"/>
      <c r="I80" s="5">
        <f>IF($B80="","",$G80*$H80)</f>
        <v/>
      </c>
      <c r="J80" s="7">
        <f>IF($B80="","",MAX(0,MIN(SUMIFS($G$5:$G$1004,$D$5:$D$1004,$D80,$C$5:$C$1004,"&lt;="&amp;$C80),VLOOKUP($D80,Materials!$B$5:$H$104,7,FALSE))-SUMIFS($G$5:$G$1004,$D$5:$D$1004,$D80,$C$5:$C$1004,"&lt;"&amp;$C80)))</f>
        <v/>
      </c>
      <c r="K80" s="7">
        <f>IF($B80="","",$G80-$J80)</f>
        <v/>
      </c>
      <c r="L80" s="5">
        <f>IF($B80="","",$K80*$H80)</f>
        <v/>
      </c>
    </row>
    <row r="81" spans="3:12">
      <c r="C81" s="9"/>
      <c r="E81" s="7">
        <f>IF($B81="","",VLOOKUP($D81,Materials!$B$5:$C$104,2,FALSE))</f>
        <v/>
      </c>
      <c r="F81" s="7">
        <f>IF($B81="","",VLOOKUP($D81,Materials!$B$5:$E$104,4,FALSE))</f>
        <v/>
      </c>
      <c r="H81" s="4"/>
      <c r="I81" s="5">
        <f>IF($B81="","",$G81*$H81)</f>
        <v/>
      </c>
      <c r="J81" s="7">
        <f>IF($B81="","",MAX(0,MIN(SUMIFS($G$5:$G$1004,$D$5:$D$1004,$D81,$C$5:$C$1004,"&lt;="&amp;$C81),VLOOKUP($D81,Materials!$B$5:$H$104,7,FALSE))-SUMIFS($G$5:$G$1004,$D$5:$D$1004,$D81,$C$5:$C$1004,"&lt;"&amp;$C81)))</f>
        <v/>
      </c>
      <c r="K81" s="7">
        <f>IF($B81="","",$G81-$J81)</f>
        <v/>
      </c>
      <c r="L81" s="5">
        <f>IF($B81="","",$K81*$H81)</f>
        <v/>
      </c>
    </row>
    <row r="82" spans="3:12">
      <c r="C82" s="9"/>
      <c r="E82" s="7">
        <f>IF($B82="","",VLOOKUP($D82,Materials!$B$5:$C$104,2,FALSE))</f>
        <v/>
      </c>
      <c r="F82" s="7">
        <f>IF($B82="","",VLOOKUP($D82,Materials!$B$5:$E$104,4,FALSE))</f>
        <v/>
      </c>
      <c r="H82" s="4"/>
      <c r="I82" s="5">
        <f>IF($B82="","",$G82*$H82)</f>
        <v/>
      </c>
      <c r="J82" s="7">
        <f>IF($B82="","",MAX(0,MIN(SUMIFS($G$5:$G$1004,$D$5:$D$1004,$D82,$C$5:$C$1004,"&lt;="&amp;$C82),VLOOKUP($D82,Materials!$B$5:$H$104,7,FALSE))-SUMIFS($G$5:$G$1004,$D$5:$D$1004,$D82,$C$5:$C$1004,"&lt;"&amp;$C82)))</f>
        <v/>
      </c>
      <c r="K82" s="7">
        <f>IF($B82="","",$G82-$J82)</f>
        <v/>
      </c>
      <c r="L82" s="5">
        <f>IF($B82="","",$K82*$H82)</f>
        <v/>
      </c>
    </row>
    <row r="83" spans="3:12">
      <c r="C83" s="9"/>
      <c r="E83" s="7">
        <f>IF($B83="","",VLOOKUP($D83,Materials!$B$5:$C$104,2,FALSE))</f>
        <v/>
      </c>
      <c r="F83" s="7">
        <f>IF($B83="","",VLOOKUP($D83,Materials!$B$5:$E$104,4,FALSE))</f>
        <v/>
      </c>
      <c r="H83" s="4"/>
      <c r="I83" s="5">
        <f>IF($B83="","",$G83*$H83)</f>
        <v/>
      </c>
      <c r="J83" s="7">
        <f>IF($B83="","",MAX(0,MIN(SUMIFS($G$5:$G$1004,$D$5:$D$1004,$D83,$C$5:$C$1004,"&lt;="&amp;$C83),VLOOKUP($D83,Materials!$B$5:$H$104,7,FALSE))-SUMIFS($G$5:$G$1004,$D$5:$D$1004,$D83,$C$5:$C$1004,"&lt;"&amp;$C83)))</f>
        <v/>
      </c>
      <c r="K83" s="7">
        <f>IF($B83="","",$G83-$J83)</f>
        <v/>
      </c>
      <c r="L83" s="5">
        <f>IF($B83="","",$K83*$H83)</f>
        <v/>
      </c>
    </row>
    <row r="84" spans="3:12">
      <c r="C84" s="9"/>
      <c r="E84" s="7">
        <f>IF($B84="","",VLOOKUP($D84,Materials!$B$5:$C$104,2,FALSE))</f>
        <v/>
      </c>
      <c r="F84" s="7">
        <f>IF($B84="","",VLOOKUP($D84,Materials!$B$5:$E$104,4,FALSE))</f>
        <v/>
      </c>
      <c r="H84" s="4"/>
      <c r="I84" s="5">
        <f>IF($B84="","",$G84*$H84)</f>
        <v/>
      </c>
      <c r="J84" s="7">
        <f>IF($B84="","",MAX(0,MIN(SUMIFS($G$5:$G$1004,$D$5:$D$1004,$D84,$C$5:$C$1004,"&lt;="&amp;$C84),VLOOKUP($D84,Materials!$B$5:$H$104,7,FALSE))-SUMIFS($G$5:$G$1004,$D$5:$D$1004,$D84,$C$5:$C$1004,"&lt;"&amp;$C84)))</f>
        <v/>
      </c>
      <c r="K84" s="7">
        <f>IF($B84="","",$G84-$J84)</f>
        <v/>
      </c>
      <c r="L84" s="5">
        <f>IF($B84="","",$K84*$H84)</f>
        <v/>
      </c>
    </row>
    <row r="85" spans="3:12">
      <c r="C85" s="9"/>
      <c r="E85" s="7">
        <f>IF($B85="","",VLOOKUP($D85,Materials!$B$5:$C$104,2,FALSE))</f>
        <v/>
      </c>
      <c r="F85" s="7">
        <f>IF($B85="","",VLOOKUP($D85,Materials!$B$5:$E$104,4,FALSE))</f>
        <v/>
      </c>
      <c r="H85" s="4"/>
      <c r="I85" s="5">
        <f>IF($B85="","",$G85*$H85)</f>
        <v/>
      </c>
      <c r="J85" s="7">
        <f>IF($B85="","",MAX(0,MIN(SUMIFS($G$5:$G$1004,$D$5:$D$1004,$D85,$C$5:$C$1004,"&lt;="&amp;$C85),VLOOKUP($D85,Materials!$B$5:$H$104,7,FALSE))-SUMIFS($G$5:$G$1004,$D$5:$D$1004,$D85,$C$5:$C$1004,"&lt;"&amp;$C85)))</f>
        <v/>
      </c>
      <c r="K85" s="7">
        <f>IF($B85="","",$G85-$J85)</f>
        <v/>
      </c>
      <c r="L85" s="5">
        <f>IF($B85="","",$K85*$H85)</f>
        <v/>
      </c>
    </row>
    <row r="86" spans="3:12">
      <c r="C86" s="9"/>
      <c r="E86" s="7">
        <f>IF($B86="","",VLOOKUP($D86,Materials!$B$5:$C$104,2,FALSE))</f>
        <v/>
      </c>
      <c r="F86" s="7">
        <f>IF($B86="","",VLOOKUP($D86,Materials!$B$5:$E$104,4,FALSE))</f>
        <v/>
      </c>
      <c r="H86" s="4"/>
      <c r="I86" s="5">
        <f>IF($B86="","",$G86*$H86)</f>
        <v/>
      </c>
      <c r="J86" s="7">
        <f>IF($B86="","",MAX(0,MIN(SUMIFS($G$5:$G$1004,$D$5:$D$1004,$D86,$C$5:$C$1004,"&lt;="&amp;$C86),VLOOKUP($D86,Materials!$B$5:$H$104,7,FALSE))-SUMIFS($G$5:$G$1004,$D$5:$D$1004,$D86,$C$5:$C$1004,"&lt;"&amp;$C86)))</f>
        <v/>
      </c>
      <c r="K86" s="7">
        <f>IF($B86="","",$G86-$J86)</f>
        <v/>
      </c>
      <c r="L86" s="5">
        <f>IF($B86="","",$K86*$H86)</f>
        <v/>
      </c>
    </row>
    <row r="87" spans="3:12">
      <c r="C87" s="9"/>
      <c r="E87" s="7">
        <f>IF($B87="","",VLOOKUP($D87,Materials!$B$5:$C$104,2,FALSE))</f>
        <v/>
      </c>
      <c r="F87" s="7">
        <f>IF($B87="","",VLOOKUP($D87,Materials!$B$5:$E$104,4,FALSE))</f>
        <v/>
      </c>
      <c r="H87" s="4"/>
      <c r="I87" s="5">
        <f>IF($B87="","",$G87*$H87)</f>
        <v/>
      </c>
      <c r="J87" s="7">
        <f>IF($B87="","",MAX(0,MIN(SUMIFS($G$5:$G$1004,$D$5:$D$1004,$D87,$C$5:$C$1004,"&lt;="&amp;$C87),VLOOKUP($D87,Materials!$B$5:$H$104,7,FALSE))-SUMIFS($G$5:$G$1004,$D$5:$D$1004,$D87,$C$5:$C$1004,"&lt;"&amp;$C87)))</f>
        <v/>
      </c>
      <c r="K87" s="7">
        <f>IF($B87="","",$G87-$J87)</f>
        <v/>
      </c>
      <c r="L87" s="5">
        <f>IF($B87="","",$K87*$H87)</f>
        <v/>
      </c>
    </row>
    <row r="88" spans="3:12">
      <c r="C88" s="9"/>
      <c r="E88" s="7">
        <f>IF($B88="","",VLOOKUP($D88,Materials!$B$5:$C$104,2,FALSE))</f>
        <v/>
      </c>
      <c r="F88" s="7">
        <f>IF($B88="","",VLOOKUP($D88,Materials!$B$5:$E$104,4,FALSE))</f>
        <v/>
      </c>
      <c r="H88" s="4"/>
      <c r="I88" s="5">
        <f>IF($B88="","",$G88*$H88)</f>
        <v/>
      </c>
      <c r="J88" s="7">
        <f>IF($B88="","",MAX(0,MIN(SUMIFS($G$5:$G$1004,$D$5:$D$1004,$D88,$C$5:$C$1004,"&lt;="&amp;$C88),VLOOKUP($D88,Materials!$B$5:$H$104,7,FALSE))-SUMIFS($G$5:$G$1004,$D$5:$D$1004,$D88,$C$5:$C$1004,"&lt;"&amp;$C88)))</f>
        <v/>
      </c>
      <c r="K88" s="7">
        <f>IF($B88="","",$G88-$J88)</f>
        <v/>
      </c>
      <c r="L88" s="5">
        <f>IF($B88="","",$K88*$H88)</f>
        <v/>
      </c>
    </row>
    <row r="89" spans="3:12">
      <c r="C89" s="9"/>
      <c r="E89" s="7">
        <f>IF($B89="","",VLOOKUP($D89,Materials!$B$5:$C$104,2,FALSE))</f>
        <v/>
      </c>
      <c r="F89" s="7">
        <f>IF($B89="","",VLOOKUP($D89,Materials!$B$5:$E$104,4,FALSE))</f>
        <v/>
      </c>
      <c r="H89" s="4"/>
      <c r="I89" s="5">
        <f>IF($B89="","",$G89*$H89)</f>
        <v/>
      </c>
      <c r="J89" s="7">
        <f>IF($B89="","",MAX(0,MIN(SUMIFS($G$5:$G$1004,$D$5:$D$1004,$D89,$C$5:$C$1004,"&lt;="&amp;$C89),VLOOKUP($D89,Materials!$B$5:$H$104,7,FALSE))-SUMIFS($G$5:$G$1004,$D$5:$D$1004,$D89,$C$5:$C$1004,"&lt;"&amp;$C89)))</f>
        <v/>
      </c>
      <c r="K89" s="7">
        <f>IF($B89="","",$G89-$J89)</f>
        <v/>
      </c>
      <c r="L89" s="5">
        <f>IF($B89="","",$K89*$H89)</f>
        <v/>
      </c>
    </row>
    <row r="90" spans="3:12">
      <c r="C90" s="9"/>
      <c r="E90" s="7">
        <f>IF($B90="","",VLOOKUP($D90,Materials!$B$5:$C$104,2,FALSE))</f>
        <v/>
      </c>
      <c r="F90" s="7">
        <f>IF($B90="","",VLOOKUP($D90,Materials!$B$5:$E$104,4,FALSE))</f>
        <v/>
      </c>
      <c r="H90" s="4"/>
      <c r="I90" s="5">
        <f>IF($B90="","",$G90*$H90)</f>
        <v/>
      </c>
      <c r="J90" s="7">
        <f>IF($B90="","",MAX(0,MIN(SUMIFS($G$5:$G$1004,$D$5:$D$1004,$D90,$C$5:$C$1004,"&lt;="&amp;$C90),VLOOKUP($D90,Materials!$B$5:$H$104,7,FALSE))-SUMIFS($G$5:$G$1004,$D$5:$D$1004,$D90,$C$5:$C$1004,"&lt;"&amp;$C90)))</f>
        <v/>
      </c>
      <c r="K90" s="7">
        <f>IF($B90="","",$G90-$J90)</f>
        <v/>
      </c>
      <c r="L90" s="5">
        <f>IF($B90="","",$K90*$H90)</f>
        <v/>
      </c>
    </row>
    <row r="91" spans="3:12">
      <c r="C91" s="9"/>
      <c r="E91" s="7">
        <f>IF($B91="","",VLOOKUP($D91,Materials!$B$5:$C$104,2,FALSE))</f>
        <v/>
      </c>
      <c r="F91" s="7">
        <f>IF($B91="","",VLOOKUP($D91,Materials!$B$5:$E$104,4,FALSE))</f>
        <v/>
      </c>
      <c r="H91" s="4"/>
      <c r="I91" s="5">
        <f>IF($B91="","",$G91*$H91)</f>
        <v/>
      </c>
      <c r="J91" s="7">
        <f>IF($B91="","",MAX(0,MIN(SUMIFS($G$5:$G$1004,$D$5:$D$1004,$D91,$C$5:$C$1004,"&lt;="&amp;$C91),VLOOKUP($D91,Materials!$B$5:$H$104,7,FALSE))-SUMIFS($G$5:$G$1004,$D$5:$D$1004,$D91,$C$5:$C$1004,"&lt;"&amp;$C91)))</f>
        <v/>
      </c>
      <c r="K91" s="7">
        <f>IF($B91="","",$G91-$J91)</f>
        <v/>
      </c>
      <c r="L91" s="5">
        <f>IF($B91="","",$K91*$H91)</f>
        <v/>
      </c>
    </row>
    <row r="92" spans="3:12">
      <c r="C92" s="9"/>
      <c r="E92" s="7">
        <f>IF($B92="","",VLOOKUP($D92,Materials!$B$5:$C$104,2,FALSE))</f>
        <v/>
      </c>
      <c r="F92" s="7">
        <f>IF($B92="","",VLOOKUP($D92,Materials!$B$5:$E$104,4,FALSE))</f>
        <v/>
      </c>
      <c r="H92" s="4"/>
      <c r="I92" s="5">
        <f>IF($B92="","",$G92*$H92)</f>
        <v/>
      </c>
      <c r="J92" s="7">
        <f>IF($B92="","",MAX(0,MIN(SUMIFS($G$5:$G$1004,$D$5:$D$1004,$D92,$C$5:$C$1004,"&lt;="&amp;$C92),VLOOKUP($D92,Materials!$B$5:$H$104,7,FALSE))-SUMIFS($G$5:$G$1004,$D$5:$D$1004,$D92,$C$5:$C$1004,"&lt;"&amp;$C92)))</f>
        <v/>
      </c>
      <c r="K92" s="7">
        <f>IF($B92="","",$G92-$J92)</f>
        <v/>
      </c>
      <c r="L92" s="5">
        <f>IF($B92="","",$K92*$H92)</f>
        <v/>
      </c>
    </row>
    <row r="93" spans="3:12">
      <c r="C93" s="9"/>
      <c r="E93" s="7">
        <f>IF($B93="","",VLOOKUP($D93,Materials!$B$5:$C$104,2,FALSE))</f>
        <v/>
      </c>
      <c r="F93" s="7">
        <f>IF($B93="","",VLOOKUP($D93,Materials!$B$5:$E$104,4,FALSE))</f>
        <v/>
      </c>
      <c r="H93" s="4"/>
      <c r="I93" s="5">
        <f>IF($B93="","",$G93*$H93)</f>
        <v/>
      </c>
      <c r="J93" s="7">
        <f>IF($B93="","",MAX(0,MIN(SUMIFS($G$5:$G$1004,$D$5:$D$1004,$D93,$C$5:$C$1004,"&lt;="&amp;$C93),VLOOKUP($D93,Materials!$B$5:$H$104,7,FALSE))-SUMIFS($G$5:$G$1004,$D$5:$D$1004,$D93,$C$5:$C$1004,"&lt;"&amp;$C93)))</f>
        <v/>
      </c>
      <c r="K93" s="7">
        <f>IF($B93="","",$G93-$J93)</f>
        <v/>
      </c>
      <c r="L93" s="5">
        <f>IF($B93="","",$K93*$H93)</f>
        <v/>
      </c>
    </row>
    <row r="94" spans="3:12">
      <c r="C94" s="9"/>
      <c r="E94" s="7">
        <f>IF($B94="","",VLOOKUP($D94,Materials!$B$5:$C$104,2,FALSE))</f>
        <v/>
      </c>
      <c r="F94" s="7">
        <f>IF($B94="","",VLOOKUP($D94,Materials!$B$5:$E$104,4,FALSE))</f>
        <v/>
      </c>
      <c r="H94" s="4"/>
      <c r="I94" s="5">
        <f>IF($B94="","",$G94*$H94)</f>
        <v/>
      </c>
      <c r="J94" s="7">
        <f>IF($B94="","",MAX(0,MIN(SUMIFS($G$5:$G$1004,$D$5:$D$1004,$D94,$C$5:$C$1004,"&lt;="&amp;$C94),VLOOKUP($D94,Materials!$B$5:$H$104,7,FALSE))-SUMIFS($G$5:$G$1004,$D$5:$D$1004,$D94,$C$5:$C$1004,"&lt;"&amp;$C94)))</f>
        <v/>
      </c>
      <c r="K94" s="7">
        <f>IF($B94="","",$G94-$J94)</f>
        <v/>
      </c>
      <c r="L94" s="5">
        <f>IF($B94="","",$K94*$H94)</f>
        <v/>
      </c>
    </row>
    <row r="95" spans="3:12">
      <c r="C95" s="9"/>
      <c r="E95" s="7">
        <f>IF($B95="","",VLOOKUP($D95,Materials!$B$5:$C$104,2,FALSE))</f>
        <v/>
      </c>
      <c r="F95" s="7">
        <f>IF($B95="","",VLOOKUP($D95,Materials!$B$5:$E$104,4,FALSE))</f>
        <v/>
      </c>
      <c r="H95" s="4"/>
      <c r="I95" s="5">
        <f>IF($B95="","",$G95*$H95)</f>
        <v/>
      </c>
      <c r="J95" s="7">
        <f>IF($B95="","",MAX(0,MIN(SUMIFS($G$5:$G$1004,$D$5:$D$1004,$D95,$C$5:$C$1004,"&lt;="&amp;$C95),VLOOKUP($D95,Materials!$B$5:$H$104,7,FALSE))-SUMIFS($G$5:$G$1004,$D$5:$D$1004,$D95,$C$5:$C$1004,"&lt;"&amp;$C95)))</f>
        <v/>
      </c>
      <c r="K95" s="7">
        <f>IF($B95="","",$G95-$J95)</f>
        <v/>
      </c>
      <c r="L95" s="5">
        <f>IF($B95="","",$K95*$H95)</f>
        <v/>
      </c>
    </row>
    <row r="96" spans="3:12">
      <c r="C96" s="9"/>
      <c r="E96" s="7">
        <f>IF($B96="","",VLOOKUP($D96,Materials!$B$5:$C$104,2,FALSE))</f>
        <v/>
      </c>
      <c r="F96" s="7">
        <f>IF($B96="","",VLOOKUP($D96,Materials!$B$5:$E$104,4,FALSE))</f>
        <v/>
      </c>
      <c r="H96" s="4"/>
      <c r="I96" s="5">
        <f>IF($B96="","",$G96*$H96)</f>
        <v/>
      </c>
      <c r="J96" s="7">
        <f>IF($B96="","",MAX(0,MIN(SUMIFS($G$5:$G$1004,$D$5:$D$1004,$D96,$C$5:$C$1004,"&lt;="&amp;$C96),VLOOKUP($D96,Materials!$B$5:$H$104,7,FALSE))-SUMIFS($G$5:$G$1004,$D$5:$D$1004,$D96,$C$5:$C$1004,"&lt;"&amp;$C96)))</f>
        <v/>
      </c>
      <c r="K96" s="7">
        <f>IF($B96="","",$G96-$J96)</f>
        <v/>
      </c>
      <c r="L96" s="5">
        <f>IF($B96="","",$K96*$H96)</f>
        <v/>
      </c>
    </row>
    <row r="97" spans="3:12">
      <c r="C97" s="9"/>
      <c r="E97" s="7">
        <f>IF($B97="","",VLOOKUP($D97,Materials!$B$5:$C$104,2,FALSE))</f>
        <v/>
      </c>
      <c r="F97" s="7">
        <f>IF($B97="","",VLOOKUP($D97,Materials!$B$5:$E$104,4,FALSE))</f>
        <v/>
      </c>
      <c r="H97" s="4"/>
      <c r="I97" s="5">
        <f>IF($B97="","",$G97*$H97)</f>
        <v/>
      </c>
      <c r="J97" s="7">
        <f>IF($B97="","",MAX(0,MIN(SUMIFS($G$5:$G$1004,$D$5:$D$1004,$D97,$C$5:$C$1004,"&lt;="&amp;$C97),VLOOKUP($D97,Materials!$B$5:$H$104,7,FALSE))-SUMIFS($G$5:$G$1004,$D$5:$D$1004,$D97,$C$5:$C$1004,"&lt;"&amp;$C97)))</f>
        <v/>
      </c>
      <c r="K97" s="7">
        <f>IF($B97="","",$G97-$J97)</f>
        <v/>
      </c>
      <c r="L97" s="5">
        <f>IF($B97="","",$K97*$H97)</f>
        <v/>
      </c>
    </row>
    <row r="98" spans="3:12">
      <c r="C98" s="9"/>
      <c r="E98" s="7">
        <f>IF($B98="","",VLOOKUP($D98,Materials!$B$5:$C$104,2,FALSE))</f>
        <v/>
      </c>
      <c r="F98" s="7">
        <f>IF($B98="","",VLOOKUP($D98,Materials!$B$5:$E$104,4,FALSE))</f>
        <v/>
      </c>
      <c r="H98" s="4"/>
      <c r="I98" s="5">
        <f>IF($B98="","",$G98*$H98)</f>
        <v/>
      </c>
      <c r="J98" s="7">
        <f>IF($B98="","",MAX(0,MIN(SUMIFS($G$5:$G$1004,$D$5:$D$1004,$D98,$C$5:$C$1004,"&lt;="&amp;$C98),VLOOKUP($D98,Materials!$B$5:$H$104,7,FALSE))-SUMIFS($G$5:$G$1004,$D$5:$D$1004,$D98,$C$5:$C$1004,"&lt;"&amp;$C98)))</f>
        <v/>
      </c>
      <c r="K98" s="7">
        <f>IF($B98="","",$G98-$J98)</f>
        <v/>
      </c>
      <c r="L98" s="5">
        <f>IF($B98="","",$K98*$H98)</f>
        <v/>
      </c>
    </row>
    <row r="99" spans="3:12">
      <c r="C99" s="9"/>
      <c r="E99" s="7">
        <f>IF($B99="","",VLOOKUP($D99,Materials!$B$5:$C$104,2,FALSE))</f>
        <v/>
      </c>
      <c r="F99" s="7">
        <f>IF($B99="","",VLOOKUP($D99,Materials!$B$5:$E$104,4,FALSE))</f>
        <v/>
      </c>
      <c r="H99" s="4"/>
      <c r="I99" s="5">
        <f>IF($B99="","",$G99*$H99)</f>
        <v/>
      </c>
      <c r="J99" s="7">
        <f>IF($B99="","",MAX(0,MIN(SUMIFS($G$5:$G$1004,$D$5:$D$1004,$D99,$C$5:$C$1004,"&lt;="&amp;$C99),VLOOKUP($D99,Materials!$B$5:$H$104,7,FALSE))-SUMIFS($G$5:$G$1004,$D$5:$D$1004,$D99,$C$5:$C$1004,"&lt;"&amp;$C99)))</f>
        <v/>
      </c>
      <c r="K99" s="7">
        <f>IF($B99="","",$G99-$J99)</f>
        <v/>
      </c>
      <c r="L99" s="5">
        <f>IF($B99="","",$K99*$H99)</f>
        <v/>
      </c>
    </row>
    <row r="100" spans="3:12">
      <c r="C100" s="9"/>
      <c r="E100" s="7">
        <f>IF($B100="","",VLOOKUP($D100,Materials!$B$5:$C$104,2,FALSE))</f>
        <v/>
      </c>
      <c r="F100" s="7">
        <f>IF($B100="","",VLOOKUP($D100,Materials!$B$5:$E$104,4,FALSE))</f>
        <v/>
      </c>
      <c r="H100" s="4"/>
      <c r="I100" s="5">
        <f>IF($B100="","",$G100*$H100)</f>
        <v/>
      </c>
      <c r="J100" s="7">
        <f>IF($B100="","",MAX(0,MIN(SUMIFS($G$5:$G$1004,$D$5:$D$1004,$D100,$C$5:$C$1004,"&lt;="&amp;$C100),VLOOKUP($D100,Materials!$B$5:$H$104,7,FALSE))-SUMIFS($G$5:$G$1004,$D$5:$D$1004,$D100,$C$5:$C$1004,"&lt;"&amp;$C100)))</f>
        <v/>
      </c>
      <c r="K100" s="7">
        <f>IF($B100="","",$G100-$J100)</f>
        <v/>
      </c>
      <c r="L100" s="5">
        <f>IF($B100="","",$K100*$H100)</f>
        <v/>
      </c>
    </row>
    <row r="101" spans="3:12">
      <c r="C101" s="9"/>
      <c r="E101" s="7">
        <f>IF($B101="","",VLOOKUP($D101,Materials!$B$5:$C$104,2,FALSE))</f>
        <v/>
      </c>
      <c r="F101" s="7">
        <f>IF($B101="","",VLOOKUP($D101,Materials!$B$5:$E$104,4,FALSE))</f>
        <v/>
      </c>
      <c r="H101" s="4"/>
      <c r="I101" s="5">
        <f>IF($B101="","",$G101*$H101)</f>
        <v/>
      </c>
      <c r="J101" s="7">
        <f>IF($B101="","",MAX(0,MIN(SUMIFS($G$5:$G$1004,$D$5:$D$1004,$D101,$C$5:$C$1004,"&lt;="&amp;$C101),VLOOKUP($D101,Materials!$B$5:$H$104,7,FALSE))-SUMIFS($G$5:$G$1004,$D$5:$D$1004,$D101,$C$5:$C$1004,"&lt;"&amp;$C101)))</f>
        <v/>
      </c>
      <c r="K101" s="7">
        <f>IF($B101="","",$G101-$J101)</f>
        <v/>
      </c>
      <c r="L101" s="5">
        <f>IF($B101="","",$K101*$H101)</f>
        <v/>
      </c>
    </row>
    <row r="102" spans="3:12">
      <c r="C102" s="9"/>
      <c r="E102" s="7">
        <f>IF($B102="","",VLOOKUP($D102,Materials!$B$5:$C$104,2,FALSE))</f>
        <v/>
      </c>
      <c r="F102" s="7">
        <f>IF($B102="","",VLOOKUP($D102,Materials!$B$5:$E$104,4,FALSE))</f>
        <v/>
      </c>
      <c r="H102" s="4"/>
      <c r="I102" s="5">
        <f>IF($B102="","",$G102*$H102)</f>
        <v/>
      </c>
      <c r="J102" s="7">
        <f>IF($B102="","",MAX(0,MIN(SUMIFS($G$5:$G$1004,$D$5:$D$1004,$D102,$C$5:$C$1004,"&lt;="&amp;$C102),VLOOKUP($D102,Materials!$B$5:$H$104,7,FALSE))-SUMIFS($G$5:$G$1004,$D$5:$D$1004,$D102,$C$5:$C$1004,"&lt;"&amp;$C102)))</f>
        <v/>
      </c>
      <c r="K102" s="7">
        <f>IF($B102="","",$G102-$J102)</f>
        <v/>
      </c>
      <c r="L102" s="5">
        <f>IF($B102="","",$K102*$H102)</f>
        <v/>
      </c>
    </row>
    <row r="103" spans="3:12">
      <c r="C103" s="9"/>
      <c r="E103" s="7">
        <f>IF($B103="","",VLOOKUP($D103,Materials!$B$5:$C$104,2,FALSE))</f>
        <v/>
      </c>
      <c r="F103" s="7">
        <f>IF($B103="","",VLOOKUP($D103,Materials!$B$5:$E$104,4,FALSE))</f>
        <v/>
      </c>
      <c r="H103" s="4"/>
      <c r="I103" s="5">
        <f>IF($B103="","",$G103*$H103)</f>
        <v/>
      </c>
      <c r="J103" s="7">
        <f>IF($B103="","",MAX(0,MIN(SUMIFS($G$5:$G$1004,$D$5:$D$1004,$D103,$C$5:$C$1004,"&lt;="&amp;$C103),VLOOKUP($D103,Materials!$B$5:$H$104,7,FALSE))-SUMIFS($G$5:$G$1004,$D$5:$D$1004,$D103,$C$5:$C$1004,"&lt;"&amp;$C103)))</f>
        <v/>
      </c>
      <c r="K103" s="7">
        <f>IF($B103="","",$G103-$J103)</f>
        <v/>
      </c>
      <c r="L103" s="5">
        <f>IF($B103="","",$K103*$H103)</f>
        <v/>
      </c>
    </row>
    <row r="104" spans="3:12">
      <c r="C104" s="9"/>
      <c r="E104" s="7">
        <f>IF($B104="","",VLOOKUP($D104,Materials!$B$5:$C$104,2,FALSE))</f>
        <v/>
      </c>
      <c r="F104" s="7">
        <f>IF($B104="","",VLOOKUP($D104,Materials!$B$5:$E$104,4,FALSE))</f>
        <v/>
      </c>
      <c r="H104" s="4"/>
      <c r="I104" s="5">
        <f>IF($B104="","",$G104*$H104)</f>
        <v/>
      </c>
      <c r="J104" s="7">
        <f>IF($B104="","",MAX(0,MIN(SUMIFS($G$5:$G$1004,$D$5:$D$1004,$D104,$C$5:$C$1004,"&lt;="&amp;$C104),VLOOKUP($D104,Materials!$B$5:$H$104,7,FALSE))-SUMIFS($G$5:$G$1004,$D$5:$D$1004,$D104,$C$5:$C$1004,"&lt;"&amp;$C104)))</f>
        <v/>
      </c>
      <c r="K104" s="7">
        <f>IF($B104="","",$G104-$J104)</f>
        <v/>
      </c>
      <c r="L104" s="5">
        <f>IF($B104="","",$K104*$H104)</f>
        <v/>
      </c>
    </row>
    <row r="105" spans="3:12">
      <c r="C105" s="9"/>
      <c r="E105" s="7">
        <f>IF($B105="","",VLOOKUP($D105,Materials!$B$5:$C$104,2,FALSE))</f>
        <v/>
      </c>
      <c r="F105" s="7">
        <f>IF($B105="","",VLOOKUP($D105,Materials!$B$5:$E$104,4,FALSE))</f>
        <v/>
      </c>
      <c r="H105" s="4"/>
      <c r="I105" s="5">
        <f>IF($B105="","",$G105*$H105)</f>
        <v/>
      </c>
      <c r="J105" s="7">
        <f>IF($B105="","",MAX(0,MIN(SUMIFS($G$5:$G$1004,$D$5:$D$1004,$D105,$C$5:$C$1004,"&lt;="&amp;$C105),VLOOKUP($D105,Materials!$B$5:$H$104,7,FALSE))-SUMIFS($G$5:$G$1004,$D$5:$D$1004,$D105,$C$5:$C$1004,"&lt;"&amp;$C105)))</f>
        <v/>
      </c>
      <c r="K105" s="7">
        <f>IF($B105="","",$G105-$J105)</f>
        <v/>
      </c>
      <c r="L105" s="5">
        <f>IF($B105="","",$K105*$H105)</f>
        <v/>
      </c>
    </row>
    <row r="106" spans="3:12">
      <c r="C106" s="9"/>
      <c r="E106" s="7">
        <f>IF($B106="","",VLOOKUP($D106,Materials!$B$5:$C$104,2,FALSE))</f>
        <v/>
      </c>
      <c r="F106" s="7">
        <f>IF($B106="","",VLOOKUP($D106,Materials!$B$5:$E$104,4,FALSE))</f>
        <v/>
      </c>
      <c r="H106" s="4"/>
      <c r="I106" s="5">
        <f>IF($B106="","",$G106*$H106)</f>
        <v/>
      </c>
      <c r="J106" s="7">
        <f>IF($B106="","",MAX(0,MIN(SUMIFS($G$5:$G$1004,$D$5:$D$1004,$D106,$C$5:$C$1004,"&lt;="&amp;$C106),VLOOKUP($D106,Materials!$B$5:$H$104,7,FALSE))-SUMIFS($G$5:$G$1004,$D$5:$D$1004,$D106,$C$5:$C$1004,"&lt;"&amp;$C106)))</f>
        <v/>
      </c>
      <c r="K106" s="7">
        <f>IF($B106="","",$G106-$J106)</f>
        <v/>
      </c>
      <c r="L106" s="5">
        <f>IF($B106="","",$K106*$H106)</f>
        <v/>
      </c>
    </row>
    <row r="107" spans="3:12">
      <c r="C107" s="9"/>
      <c r="E107" s="7">
        <f>IF($B107="","",VLOOKUP($D107,Materials!$B$5:$C$104,2,FALSE))</f>
        <v/>
      </c>
      <c r="F107" s="7">
        <f>IF($B107="","",VLOOKUP($D107,Materials!$B$5:$E$104,4,FALSE))</f>
        <v/>
      </c>
      <c r="H107" s="4"/>
      <c r="I107" s="5">
        <f>IF($B107="","",$G107*$H107)</f>
        <v/>
      </c>
      <c r="J107" s="7">
        <f>IF($B107="","",MAX(0,MIN(SUMIFS($G$5:$G$1004,$D$5:$D$1004,$D107,$C$5:$C$1004,"&lt;="&amp;$C107),VLOOKUP($D107,Materials!$B$5:$H$104,7,FALSE))-SUMIFS($G$5:$G$1004,$D$5:$D$1004,$D107,$C$5:$C$1004,"&lt;"&amp;$C107)))</f>
        <v/>
      </c>
      <c r="K107" s="7">
        <f>IF($B107="","",$G107-$J107)</f>
        <v/>
      </c>
      <c r="L107" s="5">
        <f>IF($B107="","",$K107*$H107)</f>
        <v/>
      </c>
    </row>
    <row r="108" spans="3:12">
      <c r="C108" s="9"/>
      <c r="E108" s="7">
        <f>IF($B108="","",VLOOKUP($D108,Materials!$B$5:$C$104,2,FALSE))</f>
        <v/>
      </c>
      <c r="F108" s="7">
        <f>IF($B108="","",VLOOKUP($D108,Materials!$B$5:$E$104,4,FALSE))</f>
        <v/>
      </c>
      <c r="H108" s="4"/>
      <c r="I108" s="5">
        <f>IF($B108="","",$G108*$H108)</f>
        <v/>
      </c>
      <c r="J108" s="7">
        <f>IF($B108="","",MAX(0,MIN(SUMIFS($G$5:$G$1004,$D$5:$D$1004,$D108,$C$5:$C$1004,"&lt;="&amp;$C108),VLOOKUP($D108,Materials!$B$5:$H$104,7,FALSE))-SUMIFS($G$5:$G$1004,$D$5:$D$1004,$D108,$C$5:$C$1004,"&lt;"&amp;$C108)))</f>
        <v/>
      </c>
      <c r="K108" s="7">
        <f>IF($B108="","",$G108-$J108)</f>
        <v/>
      </c>
      <c r="L108" s="5">
        <f>IF($B108="","",$K108*$H108)</f>
        <v/>
      </c>
    </row>
    <row r="109" spans="3:12">
      <c r="C109" s="9"/>
      <c r="E109" s="7">
        <f>IF($B109="","",VLOOKUP($D109,Materials!$B$5:$C$104,2,FALSE))</f>
        <v/>
      </c>
      <c r="F109" s="7">
        <f>IF($B109="","",VLOOKUP($D109,Materials!$B$5:$E$104,4,FALSE))</f>
        <v/>
      </c>
      <c r="H109" s="4"/>
      <c r="I109" s="5">
        <f>IF($B109="","",$G109*$H109)</f>
        <v/>
      </c>
      <c r="J109" s="7">
        <f>IF($B109="","",MAX(0,MIN(SUMIFS($G$5:$G$1004,$D$5:$D$1004,$D109,$C$5:$C$1004,"&lt;="&amp;$C109),VLOOKUP($D109,Materials!$B$5:$H$104,7,FALSE))-SUMIFS($G$5:$G$1004,$D$5:$D$1004,$D109,$C$5:$C$1004,"&lt;"&amp;$C109)))</f>
        <v/>
      </c>
      <c r="K109" s="7">
        <f>IF($B109="","",$G109-$J109)</f>
        <v/>
      </c>
      <c r="L109" s="5">
        <f>IF($B109="","",$K109*$H109)</f>
        <v/>
      </c>
    </row>
    <row r="110" spans="3:12">
      <c r="C110" s="9"/>
      <c r="E110" s="7">
        <f>IF($B110="","",VLOOKUP($D110,Materials!$B$5:$C$104,2,FALSE))</f>
        <v/>
      </c>
      <c r="F110" s="7">
        <f>IF($B110="","",VLOOKUP($D110,Materials!$B$5:$E$104,4,FALSE))</f>
        <v/>
      </c>
      <c r="H110" s="4"/>
      <c r="I110" s="5">
        <f>IF($B110="","",$G110*$H110)</f>
        <v/>
      </c>
      <c r="J110" s="7">
        <f>IF($B110="","",MAX(0,MIN(SUMIFS($G$5:$G$1004,$D$5:$D$1004,$D110,$C$5:$C$1004,"&lt;="&amp;$C110),VLOOKUP($D110,Materials!$B$5:$H$104,7,FALSE))-SUMIFS($G$5:$G$1004,$D$5:$D$1004,$D110,$C$5:$C$1004,"&lt;"&amp;$C110)))</f>
        <v/>
      </c>
      <c r="K110" s="7">
        <f>IF($B110="","",$G110-$J110)</f>
        <v/>
      </c>
      <c r="L110" s="5">
        <f>IF($B110="","",$K110*$H110)</f>
        <v/>
      </c>
    </row>
    <row r="111" spans="3:12">
      <c r="C111" s="9"/>
      <c r="E111" s="7">
        <f>IF($B111="","",VLOOKUP($D111,Materials!$B$5:$C$104,2,FALSE))</f>
        <v/>
      </c>
      <c r="F111" s="7">
        <f>IF($B111="","",VLOOKUP($D111,Materials!$B$5:$E$104,4,FALSE))</f>
        <v/>
      </c>
      <c r="H111" s="4"/>
      <c r="I111" s="5">
        <f>IF($B111="","",$G111*$H111)</f>
        <v/>
      </c>
      <c r="J111" s="7">
        <f>IF($B111="","",MAX(0,MIN(SUMIFS($G$5:$G$1004,$D$5:$D$1004,$D111,$C$5:$C$1004,"&lt;="&amp;$C111),VLOOKUP($D111,Materials!$B$5:$H$104,7,FALSE))-SUMIFS($G$5:$G$1004,$D$5:$D$1004,$D111,$C$5:$C$1004,"&lt;"&amp;$C111)))</f>
        <v/>
      </c>
      <c r="K111" s="7">
        <f>IF($B111="","",$G111-$J111)</f>
        <v/>
      </c>
      <c r="L111" s="5">
        <f>IF($B111="","",$K111*$H111)</f>
        <v/>
      </c>
    </row>
    <row r="112" spans="3:12">
      <c r="C112" s="9"/>
      <c r="E112" s="7">
        <f>IF($B112="","",VLOOKUP($D112,Materials!$B$5:$C$104,2,FALSE))</f>
        <v/>
      </c>
      <c r="F112" s="7">
        <f>IF($B112="","",VLOOKUP($D112,Materials!$B$5:$E$104,4,FALSE))</f>
        <v/>
      </c>
      <c r="H112" s="4"/>
      <c r="I112" s="5">
        <f>IF($B112="","",$G112*$H112)</f>
        <v/>
      </c>
      <c r="J112" s="7">
        <f>IF($B112="","",MAX(0,MIN(SUMIFS($G$5:$G$1004,$D$5:$D$1004,$D112,$C$5:$C$1004,"&lt;="&amp;$C112),VLOOKUP($D112,Materials!$B$5:$H$104,7,FALSE))-SUMIFS($G$5:$G$1004,$D$5:$D$1004,$D112,$C$5:$C$1004,"&lt;"&amp;$C112)))</f>
        <v/>
      </c>
      <c r="K112" s="7">
        <f>IF($B112="","",$G112-$J112)</f>
        <v/>
      </c>
      <c r="L112" s="5">
        <f>IF($B112="","",$K112*$H112)</f>
        <v/>
      </c>
    </row>
    <row r="113" spans="3:12">
      <c r="C113" s="9"/>
      <c r="E113" s="7">
        <f>IF($B113="","",VLOOKUP($D113,Materials!$B$5:$C$104,2,FALSE))</f>
        <v/>
      </c>
      <c r="F113" s="7">
        <f>IF($B113="","",VLOOKUP($D113,Materials!$B$5:$E$104,4,FALSE))</f>
        <v/>
      </c>
      <c r="H113" s="4"/>
      <c r="I113" s="5">
        <f>IF($B113="","",$G113*$H113)</f>
        <v/>
      </c>
      <c r="J113" s="7">
        <f>IF($B113="","",MAX(0,MIN(SUMIFS($G$5:$G$1004,$D$5:$D$1004,$D113,$C$5:$C$1004,"&lt;="&amp;$C113),VLOOKUP($D113,Materials!$B$5:$H$104,7,FALSE))-SUMIFS($G$5:$G$1004,$D$5:$D$1004,$D113,$C$5:$C$1004,"&lt;"&amp;$C113)))</f>
        <v/>
      </c>
      <c r="K113" s="7">
        <f>IF($B113="","",$G113-$J113)</f>
        <v/>
      </c>
      <c r="L113" s="5">
        <f>IF($B113="","",$K113*$H113)</f>
        <v/>
      </c>
    </row>
    <row r="114" spans="3:12">
      <c r="C114" s="9"/>
      <c r="E114" s="7">
        <f>IF($B114="","",VLOOKUP($D114,Materials!$B$5:$C$104,2,FALSE))</f>
        <v/>
      </c>
      <c r="F114" s="7">
        <f>IF($B114="","",VLOOKUP($D114,Materials!$B$5:$E$104,4,FALSE))</f>
        <v/>
      </c>
      <c r="H114" s="4"/>
      <c r="I114" s="5">
        <f>IF($B114="","",$G114*$H114)</f>
        <v/>
      </c>
      <c r="J114" s="7">
        <f>IF($B114="","",MAX(0,MIN(SUMIFS($G$5:$G$1004,$D$5:$D$1004,$D114,$C$5:$C$1004,"&lt;="&amp;$C114),VLOOKUP($D114,Materials!$B$5:$H$104,7,FALSE))-SUMIFS($G$5:$G$1004,$D$5:$D$1004,$D114,$C$5:$C$1004,"&lt;"&amp;$C114)))</f>
        <v/>
      </c>
      <c r="K114" s="7">
        <f>IF($B114="","",$G114-$J114)</f>
        <v/>
      </c>
      <c r="L114" s="5">
        <f>IF($B114="","",$K114*$H114)</f>
        <v/>
      </c>
    </row>
    <row r="115" spans="3:12">
      <c r="C115" s="9"/>
      <c r="E115" s="7">
        <f>IF($B115="","",VLOOKUP($D115,Materials!$B$5:$C$104,2,FALSE))</f>
        <v/>
      </c>
      <c r="F115" s="7">
        <f>IF($B115="","",VLOOKUP($D115,Materials!$B$5:$E$104,4,FALSE))</f>
        <v/>
      </c>
      <c r="H115" s="4"/>
      <c r="I115" s="5">
        <f>IF($B115="","",$G115*$H115)</f>
        <v/>
      </c>
      <c r="J115" s="7">
        <f>IF($B115="","",MAX(0,MIN(SUMIFS($G$5:$G$1004,$D$5:$D$1004,$D115,$C$5:$C$1004,"&lt;="&amp;$C115),VLOOKUP($D115,Materials!$B$5:$H$104,7,FALSE))-SUMIFS($G$5:$G$1004,$D$5:$D$1004,$D115,$C$5:$C$1004,"&lt;"&amp;$C115)))</f>
        <v/>
      </c>
      <c r="K115" s="7">
        <f>IF($B115="","",$G115-$J115)</f>
        <v/>
      </c>
      <c r="L115" s="5">
        <f>IF($B115="","",$K115*$H115)</f>
        <v/>
      </c>
    </row>
    <row r="116" spans="3:12">
      <c r="C116" s="9"/>
      <c r="E116" s="7">
        <f>IF($B116="","",VLOOKUP($D116,Materials!$B$5:$C$104,2,FALSE))</f>
        <v/>
      </c>
      <c r="F116" s="7">
        <f>IF($B116="","",VLOOKUP($D116,Materials!$B$5:$E$104,4,FALSE))</f>
        <v/>
      </c>
      <c r="H116" s="4"/>
      <c r="I116" s="5">
        <f>IF($B116="","",$G116*$H116)</f>
        <v/>
      </c>
      <c r="J116" s="7">
        <f>IF($B116="","",MAX(0,MIN(SUMIFS($G$5:$G$1004,$D$5:$D$1004,$D116,$C$5:$C$1004,"&lt;="&amp;$C116),VLOOKUP($D116,Materials!$B$5:$H$104,7,FALSE))-SUMIFS($G$5:$G$1004,$D$5:$D$1004,$D116,$C$5:$C$1004,"&lt;"&amp;$C116)))</f>
        <v/>
      </c>
      <c r="K116" s="7">
        <f>IF($B116="","",$G116-$J116)</f>
        <v/>
      </c>
      <c r="L116" s="5">
        <f>IF($B116="","",$K116*$H116)</f>
        <v/>
      </c>
    </row>
    <row r="117" spans="3:12">
      <c r="C117" s="9"/>
      <c r="E117" s="7">
        <f>IF($B117="","",VLOOKUP($D117,Materials!$B$5:$C$104,2,FALSE))</f>
        <v/>
      </c>
      <c r="F117" s="7">
        <f>IF($B117="","",VLOOKUP($D117,Materials!$B$5:$E$104,4,FALSE))</f>
        <v/>
      </c>
      <c r="H117" s="4"/>
      <c r="I117" s="5">
        <f>IF($B117="","",$G117*$H117)</f>
        <v/>
      </c>
      <c r="J117" s="7">
        <f>IF($B117="","",MAX(0,MIN(SUMIFS($G$5:$G$1004,$D$5:$D$1004,$D117,$C$5:$C$1004,"&lt;="&amp;$C117),VLOOKUP($D117,Materials!$B$5:$H$104,7,FALSE))-SUMIFS($G$5:$G$1004,$D$5:$D$1004,$D117,$C$5:$C$1004,"&lt;"&amp;$C117)))</f>
        <v/>
      </c>
      <c r="K117" s="7">
        <f>IF($B117="","",$G117-$J117)</f>
        <v/>
      </c>
      <c r="L117" s="5">
        <f>IF($B117="","",$K117*$H117)</f>
        <v/>
      </c>
    </row>
    <row r="118" spans="3:12">
      <c r="C118" s="9"/>
      <c r="E118" s="7">
        <f>IF($B118="","",VLOOKUP($D118,Materials!$B$5:$C$104,2,FALSE))</f>
        <v/>
      </c>
      <c r="F118" s="7">
        <f>IF($B118="","",VLOOKUP($D118,Materials!$B$5:$E$104,4,FALSE))</f>
        <v/>
      </c>
      <c r="H118" s="4"/>
      <c r="I118" s="5">
        <f>IF($B118="","",$G118*$H118)</f>
        <v/>
      </c>
      <c r="J118" s="7">
        <f>IF($B118="","",MAX(0,MIN(SUMIFS($G$5:$G$1004,$D$5:$D$1004,$D118,$C$5:$C$1004,"&lt;="&amp;$C118),VLOOKUP($D118,Materials!$B$5:$H$104,7,FALSE))-SUMIFS($G$5:$G$1004,$D$5:$D$1004,$D118,$C$5:$C$1004,"&lt;"&amp;$C118)))</f>
        <v/>
      </c>
      <c r="K118" s="7">
        <f>IF($B118="","",$G118-$J118)</f>
        <v/>
      </c>
      <c r="L118" s="5">
        <f>IF($B118="","",$K118*$H118)</f>
        <v/>
      </c>
    </row>
    <row r="119" spans="3:12">
      <c r="C119" s="9"/>
      <c r="E119" s="7">
        <f>IF($B119="","",VLOOKUP($D119,Materials!$B$5:$C$104,2,FALSE))</f>
        <v/>
      </c>
      <c r="F119" s="7">
        <f>IF($B119="","",VLOOKUP($D119,Materials!$B$5:$E$104,4,FALSE))</f>
        <v/>
      </c>
      <c r="H119" s="4"/>
      <c r="I119" s="5">
        <f>IF($B119="","",$G119*$H119)</f>
        <v/>
      </c>
      <c r="J119" s="7">
        <f>IF($B119="","",MAX(0,MIN(SUMIFS($G$5:$G$1004,$D$5:$D$1004,$D119,$C$5:$C$1004,"&lt;="&amp;$C119),VLOOKUP($D119,Materials!$B$5:$H$104,7,FALSE))-SUMIFS($G$5:$G$1004,$D$5:$D$1004,$D119,$C$5:$C$1004,"&lt;"&amp;$C119)))</f>
        <v/>
      </c>
      <c r="K119" s="7">
        <f>IF($B119="","",$G119-$J119)</f>
        <v/>
      </c>
      <c r="L119" s="5">
        <f>IF($B119="","",$K119*$H119)</f>
        <v/>
      </c>
    </row>
    <row r="120" spans="3:12">
      <c r="C120" s="9"/>
      <c r="E120" s="7">
        <f>IF($B120="","",VLOOKUP($D120,Materials!$B$5:$C$104,2,FALSE))</f>
        <v/>
      </c>
      <c r="F120" s="7">
        <f>IF($B120="","",VLOOKUP($D120,Materials!$B$5:$E$104,4,FALSE))</f>
        <v/>
      </c>
      <c r="H120" s="4"/>
      <c r="I120" s="5">
        <f>IF($B120="","",$G120*$H120)</f>
        <v/>
      </c>
      <c r="J120" s="7">
        <f>IF($B120="","",MAX(0,MIN(SUMIFS($G$5:$G$1004,$D$5:$D$1004,$D120,$C$5:$C$1004,"&lt;="&amp;$C120),VLOOKUP($D120,Materials!$B$5:$H$104,7,FALSE))-SUMIFS($G$5:$G$1004,$D$5:$D$1004,$D120,$C$5:$C$1004,"&lt;"&amp;$C120)))</f>
        <v/>
      </c>
      <c r="K120" s="7">
        <f>IF($B120="","",$G120-$J120)</f>
        <v/>
      </c>
      <c r="L120" s="5">
        <f>IF($B120="","",$K120*$H120)</f>
        <v/>
      </c>
    </row>
    <row r="121" spans="3:12">
      <c r="C121" s="9"/>
      <c r="E121" s="7">
        <f>IF($B121="","",VLOOKUP($D121,Materials!$B$5:$C$104,2,FALSE))</f>
        <v/>
      </c>
      <c r="F121" s="7">
        <f>IF($B121="","",VLOOKUP($D121,Materials!$B$5:$E$104,4,FALSE))</f>
        <v/>
      </c>
      <c r="H121" s="4"/>
      <c r="I121" s="5">
        <f>IF($B121="","",$G121*$H121)</f>
        <v/>
      </c>
      <c r="J121" s="7">
        <f>IF($B121="","",MAX(0,MIN(SUMIFS($G$5:$G$1004,$D$5:$D$1004,$D121,$C$5:$C$1004,"&lt;="&amp;$C121),VLOOKUP($D121,Materials!$B$5:$H$104,7,FALSE))-SUMIFS($G$5:$G$1004,$D$5:$D$1004,$D121,$C$5:$C$1004,"&lt;"&amp;$C121)))</f>
        <v/>
      </c>
      <c r="K121" s="7">
        <f>IF($B121="","",$G121-$J121)</f>
        <v/>
      </c>
      <c r="L121" s="5">
        <f>IF($B121="","",$K121*$H121)</f>
        <v/>
      </c>
    </row>
    <row r="122" spans="3:12">
      <c r="C122" s="9"/>
      <c r="E122" s="7">
        <f>IF($B122="","",VLOOKUP($D122,Materials!$B$5:$C$104,2,FALSE))</f>
        <v/>
      </c>
      <c r="F122" s="7">
        <f>IF($B122="","",VLOOKUP($D122,Materials!$B$5:$E$104,4,FALSE))</f>
        <v/>
      </c>
      <c r="H122" s="4"/>
      <c r="I122" s="5">
        <f>IF($B122="","",$G122*$H122)</f>
        <v/>
      </c>
      <c r="J122" s="7">
        <f>IF($B122="","",MAX(0,MIN(SUMIFS($G$5:$G$1004,$D$5:$D$1004,$D122,$C$5:$C$1004,"&lt;="&amp;$C122),VLOOKUP($D122,Materials!$B$5:$H$104,7,FALSE))-SUMIFS($G$5:$G$1004,$D$5:$D$1004,$D122,$C$5:$C$1004,"&lt;"&amp;$C122)))</f>
        <v/>
      </c>
      <c r="K122" s="7">
        <f>IF($B122="","",$G122-$J122)</f>
        <v/>
      </c>
      <c r="L122" s="5">
        <f>IF($B122="","",$K122*$H122)</f>
        <v/>
      </c>
    </row>
    <row r="123" spans="3:12">
      <c r="C123" s="9"/>
      <c r="E123" s="7">
        <f>IF($B123="","",VLOOKUP($D123,Materials!$B$5:$C$104,2,FALSE))</f>
        <v/>
      </c>
      <c r="F123" s="7">
        <f>IF($B123="","",VLOOKUP($D123,Materials!$B$5:$E$104,4,FALSE))</f>
        <v/>
      </c>
      <c r="H123" s="4"/>
      <c r="I123" s="5">
        <f>IF($B123="","",$G123*$H123)</f>
        <v/>
      </c>
      <c r="J123" s="7">
        <f>IF($B123="","",MAX(0,MIN(SUMIFS($G$5:$G$1004,$D$5:$D$1004,$D123,$C$5:$C$1004,"&lt;="&amp;$C123),VLOOKUP($D123,Materials!$B$5:$H$104,7,FALSE))-SUMIFS($G$5:$G$1004,$D$5:$D$1004,$D123,$C$5:$C$1004,"&lt;"&amp;$C123)))</f>
        <v/>
      </c>
      <c r="K123" s="7">
        <f>IF($B123="","",$G123-$J123)</f>
        <v/>
      </c>
      <c r="L123" s="5">
        <f>IF($B123="","",$K123*$H123)</f>
        <v/>
      </c>
    </row>
    <row r="124" spans="3:12">
      <c r="C124" s="9"/>
      <c r="E124" s="7">
        <f>IF($B124="","",VLOOKUP($D124,Materials!$B$5:$C$104,2,FALSE))</f>
        <v/>
      </c>
      <c r="F124" s="7">
        <f>IF($B124="","",VLOOKUP($D124,Materials!$B$5:$E$104,4,FALSE))</f>
        <v/>
      </c>
      <c r="H124" s="4"/>
      <c r="I124" s="5">
        <f>IF($B124="","",$G124*$H124)</f>
        <v/>
      </c>
      <c r="J124" s="7">
        <f>IF($B124="","",MAX(0,MIN(SUMIFS($G$5:$G$1004,$D$5:$D$1004,$D124,$C$5:$C$1004,"&lt;="&amp;$C124),VLOOKUP($D124,Materials!$B$5:$H$104,7,FALSE))-SUMIFS($G$5:$G$1004,$D$5:$D$1004,$D124,$C$5:$C$1004,"&lt;"&amp;$C124)))</f>
        <v/>
      </c>
      <c r="K124" s="7">
        <f>IF($B124="","",$G124-$J124)</f>
        <v/>
      </c>
      <c r="L124" s="5">
        <f>IF($B124="","",$K124*$H124)</f>
        <v/>
      </c>
    </row>
    <row r="125" spans="3:12">
      <c r="C125" s="9"/>
      <c r="E125" s="7">
        <f>IF($B125="","",VLOOKUP($D125,Materials!$B$5:$C$104,2,FALSE))</f>
        <v/>
      </c>
      <c r="F125" s="7">
        <f>IF($B125="","",VLOOKUP($D125,Materials!$B$5:$E$104,4,FALSE))</f>
        <v/>
      </c>
      <c r="H125" s="4"/>
      <c r="I125" s="5">
        <f>IF($B125="","",$G125*$H125)</f>
        <v/>
      </c>
      <c r="J125" s="7">
        <f>IF($B125="","",MAX(0,MIN(SUMIFS($G$5:$G$1004,$D$5:$D$1004,$D125,$C$5:$C$1004,"&lt;="&amp;$C125),VLOOKUP($D125,Materials!$B$5:$H$104,7,FALSE))-SUMIFS($G$5:$G$1004,$D$5:$D$1004,$D125,$C$5:$C$1004,"&lt;"&amp;$C125)))</f>
        <v/>
      </c>
      <c r="K125" s="7">
        <f>IF($B125="","",$G125-$J125)</f>
        <v/>
      </c>
      <c r="L125" s="5">
        <f>IF($B125="","",$K125*$H125)</f>
        <v/>
      </c>
    </row>
    <row r="126" spans="3:12">
      <c r="C126" s="9"/>
      <c r="E126" s="7">
        <f>IF($B126="","",VLOOKUP($D126,Materials!$B$5:$C$104,2,FALSE))</f>
        <v/>
      </c>
      <c r="F126" s="7">
        <f>IF($B126="","",VLOOKUP($D126,Materials!$B$5:$E$104,4,FALSE))</f>
        <v/>
      </c>
      <c r="H126" s="4"/>
      <c r="I126" s="5">
        <f>IF($B126="","",$G126*$H126)</f>
        <v/>
      </c>
      <c r="J126" s="7">
        <f>IF($B126="","",MAX(0,MIN(SUMIFS($G$5:$G$1004,$D$5:$D$1004,$D126,$C$5:$C$1004,"&lt;="&amp;$C126),VLOOKUP($D126,Materials!$B$5:$H$104,7,FALSE))-SUMIFS($G$5:$G$1004,$D$5:$D$1004,$D126,$C$5:$C$1004,"&lt;"&amp;$C126)))</f>
        <v/>
      </c>
      <c r="K126" s="7">
        <f>IF($B126="","",$G126-$J126)</f>
        <v/>
      </c>
      <c r="L126" s="5">
        <f>IF($B126="","",$K126*$H126)</f>
        <v/>
      </c>
    </row>
    <row r="127" spans="3:12">
      <c r="C127" s="9"/>
      <c r="E127" s="7">
        <f>IF($B127="","",VLOOKUP($D127,Materials!$B$5:$C$104,2,FALSE))</f>
        <v/>
      </c>
      <c r="F127" s="7">
        <f>IF($B127="","",VLOOKUP($D127,Materials!$B$5:$E$104,4,FALSE))</f>
        <v/>
      </c>
      <c r="H127" s="4"/>
      <c r="I127" s="5">
        <f>IF($B127="","",$G127*$H127)</f>
        <v/>
      </c>
      <c r="J127" s="7">
        <f>IF($B127="","",MAX(0,MIN(SUMIFS($G$5:$G$1004,$D$5:$D$1004,$D127,$C$5:$C$1004,"&lt;="&amp;$C127),VLOOKUP($D127,Materials!$B$5:$H$104,7,FALSE))-SUMIFS($G$5:$G$1004,$D$5:$D$1004,$D127,$C$5:$C$1004,"&lt;"&amp;$C127)))</f>
        <v/>
      </c>
      <c r="K127" s="7">
        <f>IF($B127="","",$G127-$J127)</f>
        <v/>
      </c>
      <c r="L127" s="5">
        <f>IF($B127="","",$K127*$H127)</f>
        <v/>
      </c>
    </row>
    <row r="128" spans="3:12">
      <c r="C128" s="9"/>
      <c r="E128" s="7">
        <f>IF($B128="","",VLOOKUP($D128,Materials!$B$5:$C$104,2,FALSE))</f>
        <v/>
      </c>
      <c r="F128" s="7">
        <f>IF($B128="","",VLOOKUP($D128,Materials!$B$5:$E$104,4,FALSE))</f>
        <v/>
      </c>
      <c r="H128" s="4"/>
      <c r="I128" s="5">
        <f>IF($B128="","",$G128*$H128)</f>
        <v/>
      </c>
      <c r="J128" s="7">
        <f>IF($B128="","",MAX(0,MIN(SUMIFS($G$5:$G$1004,$D$5:$D$1004,$D128,$C$5:$C$1004,"&lt;="&amp;$C128),VLOOKUP($D128,Materials!$B$5:$H$104,7,FALSE))-SUMIFS($G$5:$G$1004,$D$5:$D$1004,$D128,$C$5:$C$1004,"&lt;"&amp;$C128)))</f>
        <v/>
      </c>
      <c r="K128" s="7">
        <f>IF($B128="","",$G128-$J128)</f>
        <v/>
      </c>
      <c r="L128" s="5">
        <f>IF($B128="","",$K128*$H128)</f>
        <v/>
      </c>
    </row>
    <row r="129" spans="3:12">
      <c r="C129" s="9"/>
      <c r="E129" s="7">
        <f>IF($B129="","",VLOOKUP($D129,Materials!$B$5:$C$104,2,FALSE))</f>
        <v/>
      </c>
      <c r="F129" s="7">
        <f>IF($B129="","",VLOOKUP($D129,Materials!$B$5:$E$104,4,FALSE))</f>
        <v/>
      </c>
      <c r="H129" s="4"/>
      <c r="I129" s="5">
        <f>IF($B129="","",$G129*$H129)</f>
        <v/>
      </c>
      <c r="J129" s="7">
        <f>IF($B129="","",MAX(0,MIN(SUMIFS($G$5:$G$1004,$D$5:$D$1004,$D129,$C$5:$C$1004,"&lt;="&amp;$C129),VLOOKUP($D129,Materials!$B$5:$H$104,7,FALSE))-SUMIFS($G$5:$G$1004,$D$5:$D$1004,$D129,$C$5:$C$1004,"&lt;"&amp;$C129)))</f>
        <v/>
      </c>
      <c r="K129" s="7">
        <f>IF($B129="","",$G129-$J129)</f>
        <v/>
      </c>
      <c r="L129" s="5">
        <f>IF($B129="","",$K129*$H129)</f>
        <v/>
      </c>
    </row>
    <row r="130" spans="3:12">
      <c r="C130" s="9"/>
      <c r="E130" s="7">
        <f>IF($B130="","",VLOOKUP($D130,Materials!$B$5:$C$104,2,FALSE))</f>
        <v/>
      </c>
      <c r="F130" s="7">
        <f>IF($B130="","",VLOOKUP($D130,Materials!$B$5:$E$104,4,FALSE))</f>
        <v/>
      </c>
      <c r="H130" s="4"/>
      <c r="I130" s="5">
        <f>IF($B130="","",$G130*$H130)</f>
        <v/>
      </c>
      <c r="J130" s="7">
        <f>IF($B130="","",MAX(0,MIN(SUMIFS($G$5:$G$1004,$D$5:$D$1004,$D130,$C$5:$C$1004,"&lt;="&amp;$C130),VLOOKUP($D130,Materials!$B$5:$H$104,7,FALSE))-SUMIFS($G$5:$G$1004,$D$5:$D$1004,$D130,$C$5:$C$1004,"&lt;"&amp;$C130)))</f>
        <v/>
      </c>
      <c r="K130" s="7">
        <f>IF($B130="","",$G130-$J130)</f>
        <v/>
      </c>
      <c r="L130" s="5">
        <f>IF($B130="","",$K130*$H130)</f>
        <v/>
      </c>
    </row>
    <row r="131" spans="3:12">
      <c r="C131" s="9"/>
      <c r="E131" s="7">
        <f>IF($B131="","",VLOOKUP($D131,Materials!$B$5:$C$104,2,FALSE))</f>
        <v/>
      </c>
      <c r="F131" s="7">
        <f>IF($B131="","",VLOOKUP($D131,Materials!$B$5:$E$104,4,FALSE))</f>
        <v/>
      </c>
      <c r="H131" s="4"/>
      <c r="I131" s="5">
        <f>IF($B131="","",$G131*$H131)</f>
        <v/>
      </c>
      <c r="J131" s="7">
        <f>IF($B131="","",MAX(0,MIN(SUMIFS($G$5:$G$1004,$D$5:$D$1004,$D131,$C$5:$C$1004,"&lt;="&amp;$C131),VLOOKUP($D131,Materials!$B$5:$H$104,7,FALSE))-SUMIFS($G$5:$G$1004,$D$5:$D$1004,$D131,$C$5:$C$1004,"&lt;"&amp;$C131)))</f>
        <v/>
      </c>
      <c r="K131" s="7">
        <f>IF($B131="","",$G131-$J131)</f>
        <v/>
      </c>
      <c r="L131" s="5">
        <f>IF($B131="","",$K131*$H131)</f>
        <v/>
      </c>
    </row>
    <row r="132" spans="3:12">
      <c r="C132" s="9"/>
      <c r="E132" s="7">
        <f>IF($B132="","",VLOOKUP($D132,Materials!$B$5:$C$104,2,FALSE))</f>
        <v/>
      </c>
      <c r="F132" s="7">
        <f>IF($B132="","",VLOOKUP($D132,Materials!$B$5:$E$104,4,FALSE))</f>
        <v/>
      </c>
      <c r="H132" s="4"/>
      <c r="I132" s="5">
        <f>IF($B132="","",$G132*$H132)</f>
        <v/>
      </c>
      <c r="J132" s="7">
        <f>IF($B132="","",MAX(0,MIN(SUMIFS($G$5:$G$1004,$D$5:$D$1004,$D132,$C$5:$C$1004,"&lt;="&amp;$C132),VLOOKUP($D132,Materials!$B$5:$H$104,7,FALSE))-SUMIFS($G$5:$G$1004,$D$5:$D$1004,$D132,$C$5:$C$1004,"&lt;"&amp;$C132)))</f>
        <v/>
      </c>
      <c r="K132" s="7">
        <f>IF($B132="","",$G132-$J132)</f>
        <v/>
      </c>
      <c r="L132" s="5">
        <f>IF($B132="","",$K132*$H132)</f>
        <v/>
      </c>
    </row>
    <row r="133" spans="3:12">
      <c r="C133" s="9"/>
      <c r="E133" s="7">
        <f>IF($B133="","",VLOOKUP($D133,Materials!$B$5:$C$104,2,FALSE))</f>
        <v/>
      </c>
      <c r="F133" s="7">
        <f>IF($B133="","",VLOOKUP($D133,Materials!$B$5:$E$104,4,FALSE))</f>
        <v/>
      </c>
      <c r="H133" s="4"/>
      <c r="I133" s="5">
        <f>IF($B133="","",$G133*$H133)</f>
        <v/>
      </c>
      <c r="J133" s="7">
        <f>IF($B133="","",MAX(0,MIN(SUMIFS($G$5:$G$1004,$D$5:$D$1004,$D133,$C$5:$C$1004,"&lt;="&amp;$C133),VLOOKUP($D133,Materials!$B$5:$H$104,7,FALSE))-SUMIFS($G$5:$G$1004,$D$5:$D$1004,$D133,$C$5:$C$1004,"&lt;"&amp;$C133)))</f>
        <v/>
      </c>
      <c r="K133" s="7">
        <f>IF($B133="","",$G133-$J133)</f>
        <v/>
      </c>
      <c r="L133" s="5">
        <f>IF($B133="","",$K133*$H133)</f>
        <v/>
      </c>
    </row>
    <row r="134" spans="3:12">
      <c r="C134" s="9"/>
      <c r="E134" s="7">
        <f>IF($B134="","",VLOOKUP($D134,Materials!$B$5:$C$104,2,FALSE))</f>
        <v/>
      </c>
      <c r="F134" s="7">
        <f>IF($B134="","",VLOOKUP($D134,Materials!$B$5:$E$104,4,FALSE))</f>
        <v/>
      </c>
      <c r="H134" s="4"/>
      <c r="I134" s="5">
        <f>IF($B134="","",$G134*$H134)</f>
        <v/>
      </c>
      <c r="J134" s="7">
        <f>IF($B134="","",MAX(0,MIN(SUMIFS($G$5:$G$1004,$D$5:$D$1004,$D134,$C$5:$C$1004,"&lt;="&amp;$C134),VLOOKUP($D134,Materials!$B$5:$H$104,7,FALSE))-SUMIFS($G$5:$G$1004,$D$5:$D$1004,$D134,$C$5:$C$1004,"&lt;"&amp;$C134)))</f>
        <v/>
      </c>
      <c r="K134" s="7">
        <f>IF($B134="","",$G134-$J134)</f>
        <v/>
      </c>
      <c r="L134" s="5">
        <f>IF($B134="","",$K134*$H134)</f>
        <v/>
      </c>
    </row>
    <row r="135" spans="3:12">
      <c r="C135" s="9"/>
      <c r="E135" s="7">
        <f>IF($B135="","",VLOOKUP($D135,Materials!$B$5:$C$104,2,FALSE))</f>
        <v/>
      </c>
      <c r="F135" s="7">
        <f>IF($B135="","",VLOOKUP($D135,Materials!$B$5:$E$104,4,FALSE))</f>
        <v/>
      </c>
      <c r="H135" s="4"/>
      <c r="I135" s="5">
        <f>IF($B135="","",$G135*$H135)</f>
        <v/>
      </c>
      <c r="J135" s="7">
        <f>IF($B135="","",MAX(0,MIN(SUMIFS($G$5:$G$1004,$D$5:$D$1004,$D135,$C$5:$C$1004,"&lt;="&amp;$C135),VLOOKUP($D135,Materials!$B$5:$H$104,7,FALSE))-SUMIFS($G$5:$G$1004,$D$5:$D$1004,$D135,$C$5:$C$1004,"&lt;"&amp;$C135)))</f>
        <v/>
      </c>
      <c r="K135" s="7">
        <f>IF($B135="","",$G135-$J135)</f>
        <v/>
      </c>
      <c r="L135" s="5">
        <f>IF($B135="","",$K135*$H135)</f>
        <v/>
      </c>
    </row>
    <row r="136" spans="3:12">
      <c r="C136" s="9"/>
      <c r="E136" s="7">
        <f>IF($B136="","",VLOOKUP($D136,Materials!$B$5:$C$104,2,FALSE))</f>
        <v/>
      </c>
      <c r="F136" s="7">
        <f>IF($B136="","",VLOOKUP($D136,Materials!$B$5:$E$104,4,FALSE))</f>
        <v/>
      </c>
      <c r="H136" s="4"/>
      <c r="I136" s="5">
        <f>IF($B136="","",$G136*$H136)</f>
        <v/>
      </c>
      <c r="J136" s="7">
        <f>IF($B136="","",MAX(0,MIN(SUMIFS($G$5:$G$1004,$D$5:$D$1004,$D136,$C$5:$C$1004,"&lt;="&amp;$C136),VLOOKUP($D136,Materials!$B$5:$H$104,7,FALSE))-SUMIFS($G$5:$G$1004,$D$5:$D$1004,$D136,$C$5:$C$1004,"&lt;"&amp;$C136)))</f>
        <v/>
      </c>
      <c r="K136" s="7">
        <f>IF($B136="","",$G136-$J136)</f>
        <v/>
      </c>
      <c r="L136" s="5">
        <f>IF($B136="","",$K136*$H136)</f>
        <v/>
      </c>
    </row>
    <row r="137" spans="3:12">
      <c r="C137" s="9"/>
      <c r="E137" s="7">
        <f>IF($B137="","",VLOOKUP($D137,Materials!$B$5:$C$104,2,FALSE))</f>
        <v/>
      </c>
      <c r="F137" s="7">
        <f>IF($B137="","",VLOOKUP($D137,Materials!$B$5:$E$104,4,FALSE))</f>
        <v/>
      </c>
      <c r="H137" s="4"/>
      <c r="I137" s="5">
        <f>IF($B137="","",$G137*$H137)</f>
        <v/>
      </c>
      <c r="J137" s="7">
        <f>IF($B137="","",MAX(0,MIN(SUMIFS($G$5:$G$1004,$D$5:$D$1004,$D137,$C$5:$C$1004,"&lt;="&amp;$C137),VLOOKUP($D137,Materials!$B$5:$H$104,7,FALSE))-SUMIFS($G$5:$G$1004,$D$5:$D$1004,$D137,$C$5:$C$1004,"&lt;"&amp;$C137)))</f>
        <v/>
      </c>
      <c r="K137" s="7">
        <f>IF($B137="","",$G137-$J137)</f>
        <v/>
      </c>
      <c r="L137" s="5">
        <f>IF($B137="","",$K137*$H137)</f>
        <v/>
      </c>
    </row>
    <row r="138" spans="3:12">
      <c r="C138" s="9"/>
      <c r="E138" s="7">
        <f>IF($B138="","",VLOOKUP($D138,Materials!$B$5:$C$104,2,FALSE))</f>
        <v/>
      </c>
      <c r="F138" s="7">
        <f>IF($B138="","",VLOOKUP($D138,Materials!$B$5:$E$104,4,FALSE))</f>
        <v/>
      </c>
      <c r="H138" s="4"/>
      <c r="I138" s="5">
        <f>IF($B138="","",$G138*$H138)</f>
        <v/>
      </c>
      <c r="J138" s="7">
        <f>IF($B138="","",MAX(0,MIN(SUMIFS($G$5:$G$1004,$D$5:$D$1004,$D138,$C$5:$C$1004,"&lt;="&amp;$C138),VLOOKUP($D138,Materials!$B$5:$H$104,7,FALSE))-SUMIFS($G$5:$G$1004,$D$5:$D$1004,$D138,$C$5:$C$1004,"&lt;"&amp;$C138)))</f>
        <v/>
      </c>
      <c r="K138" s="7">
        <f>IF($B138="","",$G138-$J138)</f>
        <v/>
      </c>
      <c r="L138" s="5">
        <f>IF($B138="","",$K138*$H138)</f>
        <v/>
      </c>
    </row>
    <row r="139" spans="3:12">
      <c r="C139" s="9"/>
      <c r="E139" s="7">
        <f>IF($B139="","",VLOOKUP($D139,Materials!$B$5:$C$104,2,FALSE))</f>
        <v/>
      </c>
      <c r="F139" s="7">
        <f>IF($B139="","",VLOOKUP($D139,Materials!$B$5:$E$104,4,FALSE))</f>
        <v/>
      </c>
      <c r="H139" s="4"/>
      <c r="I139" s="5">
        <f>IF($B139="","",$G139*$H139)</f>
        <v/>
      </c>
      <c r="J139" s="7">
        <f>IF($B139="","",MAX(0,MIN(SUMIFS($G$5:$G$1004,$D$5:$D$1004,$D139,$C$5:$C$1004,"&lt;="&amp;$C139),VLOOKUP($D139,Materials!$B$5:$H$104,7,FALSE))-SUMIFS($G$5:$G$1004,$D$5:$D$1004,$D139,$C$5:$C$1004,"&lt;"&amp;$C139)))</f>
        <v/>
      </c>
      <c r="K139" s="7">
        <f>IF($B139="","",$G139-$J139)</f>
        <v/>
      </c>
      <c r="L139" s="5">
        <f>IF($B139="","",$K139*$H139)</f>
        <v/>
      </c>
    </row>
    <row r="140" spans="3:12">
      <c r="C140" s="9"/>
      <c r="E140" s="7">
        <f>IF($B140="","",VLOOKUP($D140,Materials!$B$5:$C$104,2,FALSE))</f>
        <v/>
      </c>
      <c r="F140" s="7">
        <f>IF($B140="","",VLOOKUP($D140,Materials!$B$5:$E$104,4,FALSE))</f>
        <v/>
      </c>
      <c r="H140" s="4"/>
      <c r="I140" s="5">
        <f>IF($B140="","",$G140*$H140)</f>
        <v/>
      </c>
      <c r="J140" s="7">
        <f>IF($B140="","",MAX(0,MIN(SUMIFS($G$5:$G$1004,$D$5:$D$1004,$D140,$C$5:$C$1004,"&lt;="&amp;$C140),VLOOKUP($D140,Materials!$B$5:$H$104,7,FALSE))-SUMIFS($G$5:$G$1004,$D$5:$D$1004,$D140,$C$5:$C$1004,"&lt;"&amp;$C140)))</f>
        <v/>
      </c>
      <c r="K140" s="7">
        <f>IF($B140="","",$G140-$J140)</f>
        <v/>
      </c>
      <c r="L140" s="5">
        <f>IF($B140="","",$K140*$H140)</f>
        <v/>
      </c>
    </row>
    <row r="141" spans="3:12">
      <c r="C141" s="9"/>
      <c r="E141" s="7">
        <f>IF($B141="","",VLOOKUP($D141,Materials!$B$5:$C$104,2,FALSE))</f>
        <v/>
      </c>
      <c r="F141" s="7">
        <f>IF($B141="","",VLOOKUP($D141,Materials!$B$5:$E$104,4,FALSE))</f>
        <v/>
      </c>
      <c r="H141" s="4"/>
      <c r="I141" s="5">
        <f>IF($B141="","",$G141*$H141)</f>
        <v/>
      </c>
      <c r="J141" s="7">
        <f>IF($B141="","",MAX(0,MIN(SUMIFS($G$5:$G$1004,$D$5:$D$1004,$D141,$C$5:$C$1004,"&lt;="&amp;$C141),VLOOKUP($D141,Materials!$B$5:$H$104,7,FALSE))-SUMIFS($G$5:$G$1004,$D$5:$D$1004,$D141,$C$5:$C$1004,"&lt;"&amp;$C141)))</f>
        <v/>
      </c>
      <c r="K141" s="7">
        <f>IF($B141="","",$G141-$J141)</f>
        <v/>
      </c>
      <c r="L141" s="5">
        <f>IF($B141="","",$K141*$H141)</f>
        <v/>
      </c>
    </row>
    <row r="142" spans="3:12">
      <c r="C142" s="9"/>
      <c r="E142" s="7">
        <f>IF($B142="","",VLOOKUP($D142,Materials!$B$5:$C$104,2,FALSE))</f>
        <v/>
      </c>
      <c r="F142" s="7">
        <f>IF($B142="","",VLOOKUP($D142,Materials!$B$5:$E$104,4,FALSE))</f>
        <v/>
      </c>
      <c r="H142" s="4"/>
      <c r="I142" s="5">
        <f>IF($B142="","",$G142*$H142)</f>
        <v/>
      </c>
      <c r="J142" s="7">
        <f>IF($B142="","",MAX(0,MIN(SUMIFS($G$5:$G$1004,$D$5:$D$1004,$D142,$C$5:$C$1004,"&lt;="&amp;$C142),VLOOKUP($D142,Materials!$B$5:$H$104,7,FALSE))-SUMIFS($G$5:$G$1004,$D$5:$D$1004,$D142,$C$5:$C$1004,"&lt;"&amp;$C142)))</f>
        <v/>
      </c>
      <c r="K142" s="7">
        <f>IF($B142="","",$G142-$J142)</f>
        <v/>
      </c>
      <c r="L142" s="5">
        <f>IF($B142="","",$K142*$H142)</f>
        <v/>
      </c>
    </row>
    <row r="143" spans="3:12">
      <c r="C143" s="9"/>
      <c r="E143" s="7">
        <f>IF($B143="","",VLOOKUP($D143,Materials!$B$5:$C$104,2,FALSE))</f>
        <v/>
      </c>
      <c r="F143" s="7">
        <f>IF($B143="","",VLOOKUP($D143,Materials!$B$5:$E$104,4,FALSE))</f>
        <v/>
      </c>
      <c r="H143" s="4"/>
      <c r="I143" s="5">
        <f>IF($B143="","",$G143*$H143)</f>
        <v/>
      </c>
      <c r="J143" s="7">
        <f>IF($B143="","",MAX(0,MIN(SUMIFS($G$5:$G$1004,$D$5:$D$1004,$D143,$C$5:$C$1004,"&lt;="&amp;$C143),VLOOKUP($D143,Materials!$B$5:$H$104,7,FALSE))-SUMIFS($G$5:$G$1004,$D$5:$D$1004,$D143,$C$5:$C$1004,"&lt;"&amp;$C143)))</f>
        <v/>
      </c>
      <c r="K143" s="7">
        <f>IF($B143="","",$G143-$J143)</f>
        <v/>
      </c>
      <c r="L143" s="5">
        <f>IF($B143="","",$K143*$H143)</f>
        <v/>
      </c>
    </row>
    <row r="144" spans="3:12">
      <c r="C144" s="9"/>
      <c r="E144" s="7">
        <f>IF($B144="","",VLOOKUP($D144,Materials!$B$5:$C$104,2,FALSE))</f>
        <v/>
      </c>
      <c r="F144" s="7">
        <f>IF($B144="","",VLOOKUP($D144,Materials!$B$5:$E$104,4,FALSE))</f>
        <v/>
      </c>
      <c r="H144" s="4"/>
      <c r="I144" s="5">
        <f>IF($B144="","",$G144*$H144)</f>
        <v/>
      </c>
      <c r="J144" s="7">
        <f>IF($B144="","",MAX(0,MIN(SUMIFS($G$5:$G$1004,$D$5:$D$1004,$D144,$C$5:$C$1004,"&lt;="&amp;$C144),VLOOKUP($D144,Materials!$B$5:$H$104,7,FALSE))-SUMIFS($G$5:$G$1004,$D$5:$D$1004,$D144,$C$5:$C$1004,"&lt;"&amp;$C144)))</f>
        <v/>
      </c>
      <c r="K144" s="7">
        <f>IF($B144="","",$G144-$J144)</f>
        <v/>
      </c>
      <c r="L144" s="5">
        <f>IF($B144="","",$K144*$H144)</f>
        <v/>
      </c>
    </row>
    <row r="145" spans="3:12">
      <c r="C145" s="9"/>
      <c r="E145" s="7">
        <f>IF($B145="","",VLOOKUP($D145,Materials!$B$5:$C$104,2,FALSE))</f>
        <v/>
      </c>
      <c r="F145" s="7">
        <f>IF($B145="","",VLOOKUP($D145,Materials!$B$5:$E$104,4,FALSE))</f>
        <v/>
      </c>
      <c r="H145" s="4"/>
      <c r="I145" s="5">
        <f>IF($B145="","",$G145*$H145)</f>
        <v/>
      </c>
      <c r="J145" s="7">
        <f>IF($B145="","",MAX(0,MIN(SUMIFS($G$5:$G$1004,$D$5:$D$1004,$D145,$C$5:$C$1004,"&lt;="&amp;$C145),VLOOKUP($D145,Materials!$B$5:$H$104,7,FALSE))-SUMIFS($G$5:$G$1004,$D$5:$D$1004,$D145,$C$5:$C$1004,"&lt;"&amp;$C145)))</f>
        <v/>
      </c>
      <c r="K145" s="7">
        <f>IF($B145="","",$G145-$J145)</f>
        <v/>
      </c>
      <c r="L145" s="5">
        <f>IF($B145="","",$K145*$H145)</f>
        <v/>
      </c>
    </row>
    <row r="146" spans="3:12">
      <c r="C146" s="9"/>
      <c r="E146" s="7">
        <f>IF($B146="","",VLOOKUP($D146,Materials!$B$5:$C$104,2,FALSE))</f>
        <v/>
      </c>
      <c r="F146" s="7">
        <f>IF($B146="","",VLOOKUP($D146,Materials!$B$5:$E$104,4,FALSE))</f>
        <v/>
      </c>
      <c r="H146" s="4"/>
      <c r="I146" s="5">
        <f>IF($B146="","",$G146*$H146)</f>
        <v/>
      </c>
      <c r="J146" s="7">
        <f>IF($B146="","",MAX(0,MIN(SUMIFS($G$5:$G$1004,$D$5:$D$1004,$D146,$C$5:$C$1004,"&lt;="&amp;$C146),VLOOKUP($D146,Materials!$B$5:$H$104,7,FALSE))-SUMIFS($G$5:$G$1004,$D$5:$D$1004,$D146,$C$5:$C$1004,"&lt;"&amp;$C146)))</f>
        <v/>
      </c>
      <c r="K146" s="7">
        <f>IF($B146="","",$G146-$J146)</f>
        <v/>
      </c>
      <c r="L146" s="5">
        <f>IF($B146="","",$K146*$H146)</f>
        <v/>
      </c>
    </row>
    <row r="147" spans="3:12">
      <c r="C147" s="9"/>
      <c r="E147" s="7">
        <f>IF($B147="","",VLOOKUP($D147,Materials!$B$5:$C$104,2,FALSE))</f>
        <v/>
      </c>
      <c r="F147" s="7">
        <f>IF($B147="","",VLOOKUP($D147,Materials!$B$5:$E$104,4,FALSE))</f>
        <v/>
      </c>
      <c r="H147" s="4"/>
      <c r="I147" s="5">
        <f>IF($B147="","",$G147*$H147)</f>
        <v/>
      </c>
      <c r="J147" s="7">
        <f>IF($B147="","",MAX(0,MIN(SUMIFS($G$5:$G$1004,$D$5:$D$1004,$D147,$C$5:$C$1004,"&lt;="&amp;$C147),VLOOKUP($D147,Materials!$B$5:$H$104,7,FALSE))-SUMIFS($G$5:$G$1004,$D$5:$D$1004,$D147,$C$5:$C$1004,"&lt;"&amp;$C147)))</f>
        <v/>
      </c>
      <c r="K147" s="7">
        <f>IF($B147="","",$G147-$J147)</f>
        <v/>
      </c>
      <c r="L147" s="5">
        <f>IF($B147="","",$K147*$H147)</f>
        <v/>
      </c>
    </row>
    <row r="148" spans="3:12">
      <c r="C148" s="9"/>
      <c r="E148" s="7">
        <f>IF($B148="","",VLOOKUP($D148,Materials!$B$5:$C$104,2,FALSE))</f>
        <v/>
      </c>
      <c r="F148" s="7">
        <f>IF($B148="","",VLOOKUP($D148,Materials!$B$5:$E$104,4,FALSE))</f>
        <v/>
      </c>
      <c r="H148" s="4"/>
      <c r="I148" s="5">
        <f>IF($B148="","",$G148*$H148)</f>
        <v/>
      </c>
      <c r="J148" s="7">
        <f>IF($B148="","",MAX(0,MIN(SUMIFS($G$5:$G$1004,$D$5:$D$1004,$D148,$C$5:$C$1004,"&lt;="&amp;$C148),VLOOKUP($D148,Materials!$B$5:$H$104,7,FALSE))-SUMIFS($G$5:$G$1004,$D$5:$D$1004,$D148,$C$5:$C$1004,"&lt;"&amp;$C148)))</f>
        <v/>
      </c>
      <c r="K148" s="7">
        <f>IF($B148="","",$G148-$J148)</f>
        <v/>
      </c>
      <c r="L148" s="5">
        <f>IF($B148="","",$K148*$H148)</f>
        <v/>
      </c>
    </row>
    <row r="149" spans="3:12">
      <c r="C149" s="9"/>
      <c r="E149" s="7">
        <f>IF($B149="","",VLOOKUP($D149,Materials!$B$5:$C$104,2,FALSE))</f>
        <v/>
      </c>
      <c r="F149" s="7">
        <f>IF($B149="","",VLOOKUP($D149,Materials!$B$5:$E$104,4,FALSE))</f>
        <v/>
      </c>
      <c r="H149" s="4"/>
      <c r="I149" s="5">
        <f>IF($B149="","",$G149*$H149)</f>
        <v/>
      </c>
      <c r="J149" s="7">
        <f>IF($B149="","",MAX(0,MIN(SUMIFS($G$5:$G$1004,$D$5:$D$1004,$D149,$C$5:$C$1004,"&lt;="&amp;$C149),VLOOKUP($D149,Materials!$B$5:$H$104,7,FALSE))-SUMIFS($G$5:$G$1004,$D$5:$D$1004,$D149,$C$5:$C$1004,"&lt;"&amp;$C149)))</f>
        <v/>
      </c>
      <c r="K149" s="7">
        <f>IF($B149="","",$G149-$J149)</f>
        <v/>
      </c>
      <c r="L149" s="5">
        <f>IF($B149="","",$K149*$H149)</f>
        <v/>
      </c>
    </row>
    <row r="150" spans="3:12">
      <c r="C150" s="9"/>
      <c r="E150" s="7">
        <f>IF($B150="","",VLOOKUP($D150,Materials!$B$5:$C$104,2,FALSE))</f>
        <v/>
      </c>
      <c r="F150" s="7">
        <f>IF($B150="","",VLOOKUP($D150,Materials!$B$5:$E$104,4,FALSE))</f>
        <v/>
      </c>
      <c r="H150" s="4"/>
      <c r="I150" s="5">
        <f>IF($B150="","",$G150*$H150)</f>
        <v/>
      </c>
      <c r="J150" s="7">
        <f>IF($B150="","",MAX(0,MIN(SUMIFS($G$5:$G$1004,$D$5:$D$1004,$D150,$C$5:$C$1004,"&lt;="&amp;$C150),VLOOKUP($D150,Materials!$B$5:$H$104,7,FALSE))-SUMIFS($G$5:$G$1004,$D$5:$D$1004,$D150,$C$5:$C$1004,"&lt;"&amp;$C150)))</f>
        <v/>
      </c>
      <c r="K150" s="7">
        <f>IF($B150="","",$G150-$J150)</f>
        <v/>
      </c>
      <c r="L150" s="5">
        <f>IF($B150="","",$K150*$H150)</f>
        <v/>
      </c>
    </row>
    <row r="151" spans="3:12">
      <c r="C151" s="9"/>
      <c r="E151" s="7">
        <f>IF($B151="","",VLOOKUP($D151,Materials!$B$5:$C$104,2,FALSE))</f>
        <v/>
      </c>
      <c r="F151" s="7">
        <f>IF($B151="","",VLOOKUP($D151,Materials!$B$5:$E$104,4,FALSE))</f>
        <v/>
      </c>
      <c r="H151" s="4"/>
      <c r="I151" s="5">
        <f>IF($B151="","",$G151*$H151)</f>
        <v/>
      </c>
      <c r="J151" s="7">
        <f>IF($B151="","",MAX(0,MIN(SUMIFS($G$5:$G$1004,$D$5:$D$1004,$D151,$C$5:$C$1004,"&lt;="&amp;$C151),VLOOKUP($D151,Materials!$B$5:$H$104,7,FALSE))-SUMIFS($G$5:$G$1004,$D$5:$D$1004,$D151,$C$5:$C$1004,"&lt;"&amp;$C151)))</f>
        <v/>
      </c>
      <c r="K151" s="7">
        <f>IF($B151="","",$G151-$J151)</f>
        <v/>
      </c>
      <c r="L151" s="5">
        <f>IF($B151="","",$K151*$H151)</f>
        <v/>
      </c>
    </row>
    <row r="152" spans="3:12">
      <c r="C152" s="9"/>
      <c r="E152" s="7">
        <f>IF($B152="","",VLOOKUP($D152,Materials!$B$5:$C$104,2,FALSE))</f>
        <v/>
      </c>
      <c r="F152" s="7">
        <f>IF($B152="","",VLOOKUP($D152,Materials!$B$5:$E$104,4,FALSE))</f>
        <v/>
      </c>
      <c r="H152" s="4"/>
      <c r="I152" s="5">
        <f>IF($B152="","",$G152*$H152)</f>
        <v/>
      </c>
      <c r="J152" s="7">
        <f>IF($B152="","",MAX(0,MIN(SUMIFS($G$5:$G$1004,$D$5:$D$1004,$D152,$C$5:$C$1004,"&lt;="&amp;$C152),VLOOKUP($D152,Materials!$B$5:$H$104,7,FALSE))-SUMIFS($G$5:$G$1004,$D$5:$D$1004,$D152,$C$5:$C$1004,"&lt;"&amp;$C152)))</f>
        <v/>
      </c>
      <c r="K152" s="7">
        <f>IF($B152="","",$G152-$J152)</f>
        <v/>
      </c>
      <c r="L152" s="5">
        <f>IF($B152="","",$K152*$H152)</f>
        <v/>
      </c>
    </row>
    <row r="153" spans="3:12">
      <c r="C153" s="9"/>
      <c r="E153" s="7">
        <f>IF($B153="","",VLOOKUP($D153,Materials!$B$5:$C$104,2,FALSE))</f>
        <v/>
      </c>
      <c r="F153" s="7">
        <f>IF($B153="","",VLOOKUP($D153,Materials!$B$5:$E$104,4,FALSE))</f>
        <v/>
      </c>
      <c r="H153" s="4"/>
      <c r="I153" s="5">
        <f>IF($B153="","",$G153*$H153)</f>
        <v/>
      </c>
      <c r="J153" s="7">
        <f>IF($B153="","",MAX(0,MIN(SUMIFS($G$5:$G$1004,$D$5:$D$1004,$D153,$C$5:$C$1004,"&lt;="&amp;$C153),VLOOKUP($D153,Materials!$B$5:$H$104,7,FALSE))-SUMIFS($G$5:$G$1004,$D$5:$D$1004,$D153,$C$5:$C$1004,"&lt;"&amp;$C153)))</f>
        <v/>
      </c>
      <c r="K153" s="7">
        <f>IF($B153="","",$G153-$J153)</f>
        <v/>
      </c>
      <c r="L153" s="5">
        <f>IF($B153="","",$K153*$H153)</f>
        <v/>
      </c>
    </row>
    <row r="154" spans="3:12">
      <c r="C154" s="9"/>
      <c r="E154" s="7">
        <f>IF($B154="","",VLOOKUP($D154,Materials!$B$5:$C$104,2,FALSE))</f>
        <v/>
      </c>
      <c r="F154" s="7">
        <f>IF($B154="","",VLOOKUP($D154,Materials!$B$5:$E$104,4,FALSE))</f>
        <v/>
      </c>
      <c r="H154" s="4"/>
      <c r="I154" s="5">
        <f>IF($B154="","",$G154*$H154)</f>
        <v/>
      </c>
      <c r="J154" s="7">
        <f>IF($B154="","",MAX(0,MIN(SUMIFS($G$5:$G$1004,$D$5:$D$1004,$D154,$C$5:$C$1004,"&lt;="&amp;$C154),VLOOKUP($D154,Materials!$B$5:$H$104,7,FALSE))-SUMIFS($G$5:$G$1004,$D$5:$D$1004,$D154,$C$5:$C$1004,"&lt;"&amp;$C154)))</f>
        <v/>
      </c>
      <c r="K154" s="7">
        <f>IF($B154="","",$G154-$J154)</f>
        <v/>
      </c>
      <c r="L154" s="5">
        <f>IF($B154="","",$K154*$H154)</f>
        <v/>
      </c>
    </row>
    <row r="155" spans="3:12">
      <c r="C155" s="9"/>
      <c r="E155" s="7">
        <f>IF($B155="","",VLOOKUP($D155,Materials!$B$5:$C$104,2,FALSE))</f>
        <v/>
      </c>
      <c r="F155" s="7">
        <f>IF($B155="","",VLOOKUP($D155,Materials!$B$5:$E$104,4,FALSE))</f>
        <v/>
      </c>
      <c r="H155" s="4"/>
      <c r="I155" s="5">
        <f>IF($B155="","",$G155*$H155)</f>
        <v/>
      </c>
      <c r="J155" s="7">
        <f>IF($B155="","",MAX(0,MIN(SUMIFS($G$5:$G$1004,$D$5:$D$1004,$D155,$C$5:$C$1004,"&lt;="&amp;$C155),VLOOKUP($D155,Materials!$B$5:$H$104,7,FALSE))-SUMIFS($G$5:$G$1004,$D$5:$D$1004,$D155,$C$5:$C$1004,"&lt;"&amp;$C155)))</f>
        <v/>
      </c>
      <c r="K155" s="7">
        <f>IF($B155="","",$G155-$J155)</f>
        <v/>
      </c>
      <c r="L155" s="5">
        <f>IF($B155="","",$K155*$H155)</f>
        <v/>
      </c>
    </row>
    <row r="156" spans="3:12">
      <c r="C156" s="9"/>
      <c r="E156" s="7">
        <f>IF($B156="","",VLOOKUP($D156,Materials!$B$5:$C$104,2,FALSE))</f>
        <v/>
      </c>
      <c r="F156" s="7">
        <f>IF($B156="","",VLOOKUP($D156,Materials!$B$5:$E$104,4,FALSE))</f>
        <v/>
      </c>
      <c r="H156" s="4"/>
      <c r="I156" s="5">
        <f>IF($B156="","",$G156*$H156)</f>
        <v/>
      </c>
      <c r="J156" s="7">
        <f>IF($B156="","",MAX(0,MIN(SUMIFS($G$5:$G$1004,$D$5:$D$1004,$D156,$C$5:$C$1004,"&lt;="&amp;$C156),VLOOKUP($D156,Materials!$B$5:$H$104,7,FALSE))-SUMIFS($G$5:$G$1004,$D$5:$D$1004,$D156,$C$5:$C$1004,"&lt;"&amp;$C156)))</f>
        <v/>
      </c>
      <c r="K156" s="7">
        <f>IF($B156="","",$G156-$J156)</f>
        <v/>
      </c>
      <c r="L156" s="5">
        <f>IF($B156="","",$K156*$H156)</f>
        <v/>
      </c>
    </row>
    <row r="157" spans="3:12">
      <c r="C157" s="9"/>
      <c r="E157" s="7">
        <f>IF($B157="","",VLOOKUP($D157,Materials!$B$5:$C$104,2,FALSE))</f>
        <v/>
      </c>
      <c r="F157" s="7">
        <f>IF($B157="","",VLOOKUP($D157,Materials!$B$5:$E$104,4,FALSE))</f>
        <v/>
      </c>
      <c r="H157" s="4"/>
      <c r="I157" s="5">
        <f>IF($B157="","",$G157*$H157)</f>
        <v/>
      </c>
      <c r="J157" s="7">
        <f>IF($B157="","",MAX(0,MIN(SUMIFS($G$5:$G$1004,$D$5:$D$1004,$D157,$C$5:$C$1004,"&lt;="&amp;$C157),VLOOKUP($D157,Materials!$B$5:$H$104,7,FALSE))-SUMIFS($G$5:$G$1004,$D$5:$D$1004,$D157,$C$5:$C$1004,"&lt;"&amp;$C157)))</f>
        <v/>
      </c>
      <c r="K157" s="7">
        <f>IF($B157="","",$G157-$J157)</f>
        <v/>
      </c>
      <c r="L157" s="5">
        <f>IF($B157="","",$K157*$H157)</f>
        <v/>
      </c>
    </row>
    <row r="158" spans="3:12">
      <c r="C158" s="9"/>
      <c r="E158" s="7">
        <f>IF($B158="","",VLOOKUP($D158,Materials!$B$5:$C$104,2,FALSE))</f>
        <v/>
      </c>
      <c r="F158" s="7">
        <f>IF($B158="","",VLOOKUP($D158,Materials!$B$5:$E$104,4,FALSE))</f>
        <v/>
      </c>
      <c r="H158" s="4"/>
      <c r="I158" s="5">
        <f>IF($B158="","",$G158*$H158)</f>
        <v/>
      </c>
      <c r="J158" s="7">
        <f>IF($B158="","",MAX(0,MIN(SUMIFS($G$5:$G$1004,$D$5:$D$1004,$D158,$C$5:$C$1004,"&lt;="&amp;$C158),VLOOKUP($D158,Materials!$B$5:$H$104,7,FALSE))-SUMIFS($G$5:$G$1004,$D$5:$D$1004,$D158,$C$5:$C$1004,"&lt;"&amp;$C158)))</f>
        <v/>
      </c>
      <c r="K158" s="7">
        <f>IF($B158="","",$G158-$J158)</f>
        <v/>
      </c>
      <c r="L158" s="5">
        <f>IF($B158="","",$K158*$H158)</f>
        <v/>
      </c>
    </row>
    <row r="159" spans="3:12">
      <c r="C159" s="9"/>
      <c r="E159" s="7">
        <f>IF($B159="","",VLOOKUP($D159,Materials!$B$5:$C$104,2,FALSE))</f>
        <v/>
      </c>
      <c r="F159" s="7">
        <f>IF($B159="","",VLOOKUP($D159,Materials!$B$5:$E$104,4,FALSE))</f>
        <v/>
      </c>
      <c r="H159" s="4"/>
      <c r="I159" s="5">
        <f>IF($B159="","",$G159*$H159)</f>
        <v/>
      </c>
      <c r="J159" s="7">
        <f>IF($B159="","",MAX(0,MIN(SUMIFS($G$5:$G$1004,$D$5:$D$1004,$D159,$C$5:$C$1004,"&lt;="&amp;$C159),VLOOKUP($D159,Materials!$B$5:$H$104,7,FALSE))-SUMIFS($G$5:$G$1004,$D$5:$D$1004,$D159,$C$5:$C$1004,"&lt;"&amp;$C159)))</f>
        <v/>
      </c>
      <c r="K159" s="7">
        <f>IF($B159="","",$G159-$J159)</f>
        <v/>
      </c>
      <c r="L159" s="5">
        <f>IF($B159="","",$K159*$H159)</f>
        <v/>
      </c>
    </row>
    <row r="160" spans="3:12">
      <c r="C160" s="9"/>
      <c r="E160" s="7">
        <f>IF($B160="","",VLOOKUP($D160,Materials!$B$5:$C$104,2,FALSE))</f>
        <v/>
      </c>
      <c r="F160" s="7">
        <f>IF($B160="","",VLOOKUP($D160,Materials!$B$5:$E$104,4,FALSE))</f>
        <v/>
      </c>
      <c r="H160" s="4"/>
      <c r="I160" s="5">
        <f>IF($B160="","",$G160*$H160)</f>
        <v/>
      </c>
      <c r="J160" s="7">
        <f>IF($B160="","",MAX(0,MIN(SUMIFS($G$5:$G$1004,$D$5:$D$1004,$D160,$C$5:$C$1004,"&lt;="&amp;$C160),VLOOKUP($D160,Materials!$B$5:$H$104,7,FALSE))-SUMIFS($G$5:$G$1004,$D$5:$D$1004,$D160,$C$5:$C$1004,"&lt;"&amp;$C160)))</f>
        <v/>
      </c>
      <c r="K160" s="7">
        <f>IF($B160="","",$G160-$J160)</f>
        <v/>
      </c>
      <c r="L160" s="5">
        <f>IF($B160="","",$K160*$H160)</f>
        <v/>
      </c>
    </row>
    <row r="161" spans="3:12">
      <c r="C161" s="9"/>
      <c r="E161" s="7">
        <f>IF($B161="","",VLOOKUP($D161,Materials!$B$5:$C$104,2,FALSE))</f>
        <v/>
      </c>
      <c r="F161" s="7">
        <f>IF($B161="","",VLOOKUP($D161,Materials!$B$5:$E$104,4,FALSE))</f>
        <v/>
      </c>
      <c r="H161" s="4"/>
      <c r="I161" s="5">
        <f>IF($B161="","",$G161*$H161)</f>
        <v/>
      </c>
      <c r="J161" s="7">
        <f>IF($B161="","",MAX(0,MIN(SUMIFS($G$5:$G$1004,$D$5:$D$1004,$D161,$C$5:$C$1004,"&lt;="&amp;$C161),VLOOKUP($D161,Materials!$B$5:$H$104,7,FALSE))-SUMIFS($G$5:$G$1004,$D$5:$D$1004,$D161,$C$5:$C$1004,"&lt;"&amp;$C161)))</f>
        <v/>
      </c>
      <c r="K161" s="7">
        <f>IF($B161="","",$G161-$J161)</f>
        <v/>
      </c>
      <c r="L161" s="5">
        <f>IF($B161="","",$K161*$H161)</f>
        <v/>
      </c>
    </row>
    <row r="162" spans="3:12">
      <c r="C162" s="9"/>
      <c r="E162" s="7">
        <f>IF($B162="","",VLOOKUP($D162,Materials!$B$5:$C$104,2,FALSE))</f>
        <v/>
      </c>
      <c r="F162" s="7">
        <f>IF($B162="","",VLOOKUP($D162,Materials!$B$5:$E$104,4,FALSE))</f>
        <v/>
      </c>
      <c r="H162" s="4"/>
      <c r="I162" s="5">
        <f>IF($B162="","",$G162*$H162)</f>
        <v/>
      </c>
      <c r="J162" s="7">
        <f>IF($B162="","",MAX(0,MIN(SUMIFS($G$5:$G$1004,$D$5:$D$1004,$D162,$C$5:$C$1004,"&lt;="&amp;$C162),VLOOKUP($D162,Materials!$B$5:$H$104,7,FALSE))-SUMIFS($G$5:$G$1004,$D$5:$D$1004,$D162,$C$5:$C$1004,"&lt;"&amp;$C162)))</f>
        <v/>
      </c>
      <c r="K162" s="7">
        <f>IF($B162="","",$G162-$J162)</f>
        <v/>
      </c>
      <c r="L162" s="5">
        <f>IF($B162="","",$K162*$H162)</f>
        <v/>
      </c>
    </row>
    <row r="163" spans="3:12">
      <c r="C163" s="9"/>
      <c r="E163" s="7">
        <f>IF($B163="","",VLOOKUP($D163,Materials!$B$5:$C$104,2,FALSE))</f>
        <v/>
      </c>
      <c r="F163" s="7">
        <f>IF($B163="","",VLOOKUP($D163,Materials!$B$5:$E$104,4,FALSE))</f>
        <v/>
      </c>
      <c r="H163" s="4"/>
      <c r="I163" s="5">
        <f>IF($B163="","",$G163*$H163)</f>
        <v/>
      </c>
      <c r="J163" s="7">
        <f>IF($B163="","",MAX(0,MIN(SUMIFS($G$5:$G$1004,$D$5:$D$1004,$D163,$C$5:$C$1004,"&lt;="&amp;$C163),VLOOKUP($D163,Materials!$B$5:$H$104,7,FALSE))-SUMIFS($G$5:$G$1004,$D$5:$D$1004,$D163,$C$5:$C$1004,"&lt;"&amp;$C163)))</f>
        <v/>
      </c>
      <c r="K163" s="7">
        <f>IF($B163="","",$G163-$J163)</f>
        <v/>
      </c>
      <c r="L163" s="5">
        <f>IF($B163="","",$K163*$H163)</f>
        <v/>
      </c>
    </row>
    <row r="164" spans="3:12">
      <c r="C164" s="9"/>
      <c r="E164" s="7">
        <f>IF($B164="","",VLOOKUP($D164,Materials!$B$5:$C$104,2,FALSE))</f>
        <v/>
      </c>
      <c r="F164" s="7">
        <f>IF($B164="","",VLOOKUP($D164,Materials!$B$5:$E$104,4,FALSE))</f>
        <v/>
      </c>
      <c r="H164" s="4"/>
      <c r="I164" s="5">
        <f>IF($B164="","",$G164*$H164)</f>
        <v/>
      </c>
      <c r="J164" s="7">
        <f>IF($B164="","",MAX(0,MIN(SUMIFS($G$5:$G$1004,$D$5:$D$1004,$D164,$C$5:$C$1004,"&lt;="&amp;$C164),VLOOKUP($D164,Materials!$B$5:$H$104,7,FALSE))-SUMIFS($G$5:$G$1004,$D$5:$D$1004,$D164,$C$5:$C$1004,"&lt;"&amp;$C164)))</f>
        <v/>
      </c>
      <c r="K164" s="7">
        <f>IF($B164="","",$G164-$J164)</f>
        <v/>
      </c>
      <c r="L164" s="5">
        <f>IF($B164="","",$K164*$H164)</f>
        <v/>
      </c>
    </row>
    <row r="165" spans="3:12">
      <c r="C165" s="9"/>
      <c r="E165" s="7">
        <f>IF($B165="","",VLOOKUP($D165,Materials!$B$5:$C$104,2,FALSE))</f>
        <v/>
      </c>
      <c r="F165" s="7">
        <f>IF($B165="","",VLOOKUP($D165,Materials!$B$5:$E$104,4,FALSE))</f>
        <v/>
      </c>
      <c r="H165" s="4"/>
      <c r="I165" s="5">
        <f>IF($B165="","",$G165*$H165)</f>
        <v/>
      </c>
      <c r="J165" s="7">
        <f>IF($B165="","",MAX(0,MIN(SUMIFS($G$5:$G$1004,$D$5:$D$1004,$D165,$C$5:$C$1004,"&lt;="&amp;$C165),VLOOKUP($D165,Materials!$B$5:$H$104,7,FALSE))-SUMIFS($G$5:$G$1004,$D$5:$D$1004,$D165,$C$5:$C$1004,"&lt;"&amp;$C165)))</f>
        <v/>
      </c>
      <c r="K165" s="7">
        <f>IF($B165="","",$G165-$J165)</f>
        <v/>
      </c>
      <c r="L165" s="5">
        <f>IF($B165="","",$K165*$H165)</f>
        <v/>
      </c>
    </row>
    <row r="166" spans="3:12">
      <c r="C166" s="9"/>
      <c r="E166" s="7">
        <f>IF($B166="","",VLOOKUP($D166,Materials!$B$5:$C$104,2,FALSE))</f>
        <v/>
      </c>
      <c r="F166" s="7">
        <f>IF($B166="","",VLOOKUP($D166,Materials!$B$5:$E$104,4,FALSE))</f>
        <v/>
      </c>
      <c r="H166" s="4"/>
      <c r="I166" s="5">
        <f>IF($B166="","",$G166*$H166)</f>
        <v/>
      </c>
      <c r="J166" s="7">
        <f>IF($B166="","",MAX(0,MIN(SUMIFS($G$5:$G$1004,$D$5:$D$1004,$D166,$C$5:$C$1004,"&lt;="&amp;$C166),VLOOKUP($D166,Materials!$B$5:$H$104,7,FALSE))-SUMIFS($G$5:$G$1004,$D$5:$D$1004,$D166,$C$5:$C$1004,"&lt;"&amp;$C166)))</f>
        <v/>
      </c>
      <c r="K166" s="7">
        <f>IF($B166="","",$G166-$J166)</f>
        <v/>
      </c>
      <c r="L166" s="5">
        <f>IF($B166="","",$K166*$H166)</f>
        <v/>
      </c>
    </row>
    <row r="167" spans="3:12">
      <c r="C167" s="9"/>
      <c r="E167" s="7">
        <f>IF($B167="","",VLOOKUP($D167,Materials!$B$5:$C$104,2,FALSE))</f>
        <v/>
      </c>
      <c r="F167" s="7">
        <f>IF($B167="","",VLOOKUP($D167,Materials!$B$5:$E$104,4,FALSE))</f>
        <v/>
      </c>
      <c r="H167" s="4"/>
      <c r="I167" s="5">
        <f>IF($B167="","",$G167*$H167)</f>
        <v/>
      </c>
      <c r="J167" s="7">
        <f>IF($B167="","",MAX(0,MIN(SUMIFS($G$5:$G$1004,$D$5:$D$1004,$D167,$C$5:$C$1004,"&lt;="&amp;$C167),VLOOKUP($D167,Materials!$B$5:$H$104,7,FALSE))-SUMIFS($G$5:$G$1004,$D$5:$D$1004,$D167,$C$5:$C$1004,"&lt;"&amp;$C167)))</f>
        <v/>
      </c>
      <c r="K167" s="7">
        <f>IF($B167="","",$G167-$J167)</f>
        <v/>
      </c>
      <c r="L167" s="5">
        <f>IF($B167="","",$K167*$H167)</f>
        <v/>
      </c>
    </row>
    <row r="168" spans="3:12">
      <c r="C168" s="9"/>
      <c r="E168" s="7">
        <f>IF($B168="","",VLOOKUP($D168,Materials!$B$5:$C$104,2,FALSE))</f>
        <v/>
      </c>
      <c r="F168" s="7">
        <f>IF($B168="","",VLOOKUP($D168,Materials!$B$5:$E$104,4,FALSE))</f>
        <v/>
      </c>
      <c r="H168" s="4"/>
      <c r="I168" s="5">
        <f>IF($B168="","",$G168*$H168)</f>
        <v/>
      </c>
      <c r="J168" s="7">
        <f>IF($B168="","",MAX(0,MIN(SUMIFS($G$5:$G$1004,$D$5:$D$1004,$D168,$C$5:$C$1004,"&lt;="&amp;$C168),VLOOKUP($D168,Materials!$B$5:$H$104,7,FALSE))-SUMIFS($G$5:$G$1004,$D$5:$D$1004,$D168,$C$5:$C$1004,"&lt;"&amp;$C168)))</f>
        <v/>
      </c>
      <c r="K168" s="7">
        <f>IF($B168="","",$G168-$J168)</f>
        <v/>
      </c>
      <c r="L168" s="5">
        <f>IF($B168="","",$K168*$H168)</f>
        <v/>
      </c>
    </row>
    <row r="169" spans="3:12">
      <c r="C169" s="9"/>
      <c r="E169" s="7">
        <f>IF($B169="","",VLOOKUP($D169,Materials!$B$5:$C$104,2,FALSE))</f>
        <v/>
      </c>
      <c r="F169" s="7">
        <f>IF($B169="","",VLOOKUP($D169,Materials!$B$5:$E$104,4,FALSE))</f>
        <v/>
      </c>
      <c r="H169" s="4"/>
      <c r="I169" s="5">
        <f>IF($B169="","",$G169*$H169)</f>
        <v/>
      </c>
      <c r="J169" s="7">
        <f>IF($B169="","",MAX(0,MIN(SUMIFS($G$5:$G$1004,$D$5:$D$1004,$D169,$C$5:$C$1004,"&lt;="&amp;$C169),VLOOKUP($D169,Materials!$B$5:$H$104,7,FALSE))-SUMIFS($G$5:$G$1004,$D$5:$D$1004,$D169,$C$5:$C$1004,"&lt;"&amp;$C169)))</f>
        <v/>
      </c>
      <c r="K169" s="7">
        <f>IF($B169="","",$G169-$J169)</f>
        <v/>
      </c>
      <c r="L169" s="5">
        <f>IF($B169="","",$K169*$H169)</f>
        <v/>
      </c>
    </row>
    <row r="170" spans="3:12">
      <c r="C170" s="9"/>
      <c r="E170" s="7">
        <f>IF($B170="","",VLOOKUP($D170,Materials!$B$5:$C$104,2,FALSE))</f>
        <v/>
      </c>
      <c r="F170" s="7">
        <f>IF($B170="","",VLOOKUP($D170,Materials!$B$5:$E$104,4,FALSE))</f>
        <v/>
      </c>
      <c r="H170" s="4"/>
      <c r="I170" s="5">
        <f>IF($B170="","",$G170*$H170)</f>
        <v/>
      </c>
      <c r="J170" s="7">
        <f>IF($B170="","",MAX(0,MIN(SUMIFS($G$5:$G$1004,$D$5:$D$1004,$D170,$C$5:$C$1004,"&lt;="&amp;$C170),VLOOKUP($D170,Materials!$B$5:$H$104,7,FALSE))-SUMIFS($G$5:$G$1004,$D$5:$D$1004,$D170,$C$5:$C$1004,"&lt;"&amp;$C170)))</f>
        <v/>
      </c>
      <c r="K170" s="7">
        <f>IF($B170="","",$G170-$J170)</f>
        <v/>
      </c>
      <c r="L170" s="5">
        <f>IF($B170="","",$K170*$H170)</f>
        <v/>
      </c>
    </row>
    <row r="171" spans="3:12">
      <c r="C171" s="9"/>
      <c r="E171" s="7">
        <f>IF($B171="","",VLOOKUP($D171,Materials!$B$5:$C$104,2,FALSE))</f>
        <v/>
      </c>
      <c r="F171" s="7">
        <f>IF($B171="","",VLOOKUP($D171,Materials!$B$5:$E$104,4,FALSE))</f>
        <v/>
      </c>
      <c r="H171" s="4"/>
      <c r="I171" s="5">
        <f>IF($B171="","",$G171*$H171)</f>
        <v/>
      </c>
      <c r="J171" s="7">
        <f>IF($B171="","",MAX(0,MIN(SUMIFS($G$5:$G$1004,$D$5:$D$1004,$D171,$C$5:$C$1004,"&lt;="&amp;$C171),VLOOKUP($D171,Materials!$B$5:$H$104,7,FALSE))-SUMIFS($G$5:$G$1004,$D$5:$D$1004,$D171,$C$5:$C$1004,"&lt;"&amp;$C171)))</f>
        <v/>
      </c>
      <c r="K171" s="7">
        <f>IF($B171="","",$G171-$J171)</f>
        <v/>
      </c>
      <c r="L171" s="5">
        <f>IF($B171="","",$K171*$H171)</f>
        <v/>
      </c>
    </row>
    <row r="172" spans="3:12">
      <c r="C172" s="9"/>
      <c r="E172" s="7">
        <f>IF($B172="","",VLOOKUP($D172,Materials!$B$5:$C$104,2,FALSE))</f>
        <v/>
      </c>
      <c r="F172" s="7">
        <f>IF($B172="","",VLOOKUP($D172,Materials!$B$5:$E$104,4,FALSE))</f>
        <v/>
      </c>
      <c r="H172" s="4"/>
      <c r="I172" s="5">
        <f>IF($B172="","",$G172*$H172)</f>
        <v/>
      </c>
      <c r="J172" s="7">
        <f>IF($B172="","",MAX(0,MIN(SUMIFS($G$5:$G$1004,$D$5:$D$1004,$D172,$C$5:$C$1004,"&lt;="&amp;$C172),VLOOKUP($D172,Materials!$B$5:$H$104,7,FALSE))-SUMIFS($G$5:$G$1004,$D$5:$D$1004,$D172,$C$5:$C$1004,"&lt;"&amp;$C172)))</f>
        <v/>
      </c>
      <c r="K172" s="7">
        <f>IF($B172="","",$G172-$J172)</f>
        <v/>
      </c>
      <c r="L172" s="5">
        <f>IF($B172="","",$K172*$H172)</f>
        <v/>
      </c>
    </row>
    <row r="173" spans="3:12">
      <c r="C173" s="9"/>
      <c r="E173" s="7">
        <f>IF($B173="","",VLOOKUP($D173,Materials!$B$5:$C$104,2,FALSE))</f>
        <v/>
      </c>
      <c r="F173" s="7">
        <f>IF($B173="","",VLOOKUP($D173,Materials!$B$5:$E$104,4,FALSE))</f>
        <v/>
      </c>
      <c r="H173" s="4"/>
      <c r="I173" s="5">
        <f>IF($B173="","",$G173*$H173)</f>
        <v/>
      </c>
      <c r="J173" s="7">
        <f>IF($B173="","",MAX(0,MIN(SUMIFS($G$5:$G$1004,$D$5:$D$1004,$D173,$C$5:$C$1004,"&lt;="&amp;$C173),VLOOKUP($D173,Materials!$B$5:$H$104,7,FALSE))-SUMIFS($G$5:$G$1004,$D$5:$D$1004,$D173,$C$5:$C$1004,"&lt;"&amp;$C173)))</f>
        <v/>
      </c>
      <c r="K173" s="7">
        <f>IF($B173="","",$G173-$J173)</f>
        <v/>
      </c>
      <c r="L173" s="5">
        <f>IF($B173="","",$K173*$H173)</f>
        <v/>
      </c>
    </row>
    <row r="174" spans="3:12">
      <c r="C174" s="9"/>
      <c r="E174" s="7">
        <f>IF($B174="","",VLOOKUP($D174,Materials!$B$5:$C$104,2,FALSE))</f>
        <v/>
      </c>
      <c r="F174" s="7">
        <f>IF($B174="","",VLOOKUP($D174,Materials!$B$5:$E$104,4,FALSE))</f>
        <v/>
      </c>
      <c r="H174" s="4"/>
      <c r="I174" s="5">
        <f>IF($B174="","",$G174*$H174)</f>
        <v/>
      </c>
      <c r="J174" s="7">
        <f>IF($B174="","",MAX(0,MIN(SUMIFS($G$5:$G$1004,$D$5:$D$1004,$D174,$C$5:$C$1004,"&lt;="&amp;$C174),VLOOKUP($D174,Materials!$B$5:$H$104,7,FALSE))-SUMIFS($G$5:$G$1004,$D$5:$D$1004,$D174,$C$5:$C$1004,"&lt;"&amp;$C174)))</f>
        <v/>
      </c>
      <c r="K174" s="7">
        <f>IF($B174="","",$G174-$J174)</f>
        <v/>
      </c>
      <c r="L174" s="5">
        <f>IF($B174="","",$K174*$H174)</f>
        <v/>
      </c>
    </row>
    <row r="175" spans="3:12">
      <c r="C175" s="9"/>
      <c r="E175" s="7">
        <f>IF($B175="","",VLOOKUP($D175,Materials!$B$5:$C$104,2,FALSE))</f>
        <v/>
      </c>
      <c r="F175" s="7">
        <f>IF($B175="","",VLOOKUP($D175,Materials!$B$5:$E$104,4,FALSE))</f>
        <v/>
      </c>
      <c r="H175" s="4"/>
      <c r="I175" s="5">
        <f>IF($B175="","",$G175*$H175)</f>
        <v/>
      </c>
      <c r="J175" s="7">
        <f>IF($B175="","",MAX(0,MIN(SUMIFS($G$5:$G$1004,$D$5:$D$1004,$D175,$C$5:$C$1004,"&lt;="&amp;$C175),VLOOKUP($D175,Materials!$B$5:$H$104,7,FALSE))-SUMIFS($G$5:$G$1004,$D$5:$D$1004,$D175,$C$5:$C$1004,"&lt;"&amp;$C175)))</f>
        <v/>
      </c>
      <c r="K175" s="7">
        <f>IF($B175="","",$G175-$J175)</f>
        <v/>
      </c>
      <c r="L175" s="5">
        <f>IF($B175="","",$K175*$H175)</f>
        <v/>
      </c>
    </row>
    <row r="176" spans="3:12">
      <c r="C176" s="9"/>
      <c r="E176" s="7">
        <f>IF($B176="","",VLOOKUP($D176,Materials!$B$5:$C$104,2,FALSE))</f>
        <v/>
      </c>
      <c r="F176" s="7">
        <f>IF($B176="","",VLOOKUP($D176,Materials!$B$5:$E$104,4,FALSE))</f>
        <v/>
      </c>
      <c r="H176" s="4"/>
      <c r="I176" s="5">
        <f>IF($B176="","",$G176*$H176)</f>
        <v/>
      </c>
      <c r="J176" s="7">
        <f>IF($B176="","",MAX(0,MIN(SUMIFS($G$5:$G$1004,$D$5:$D$1004,$D176,$C$5:$C$1004,"&lt;="&amp;$C176),VLOOKUP($D176,Materials!$B$5:$H$104,7,FALSE))-SUMIFS($G$5:$G$1004,$D$5:$D$1004,$D176,$C$5:$C$1004,"&lt;"&amp;$C176)))</f>
        <v/>
      </c>
      <c r="K176" s="7">
        <f>IF($B176="","",$G176-$J176)</f>
        <v/>
      </c>
      <c r="L176" s="5">
        <f>IF($B176="","",$K176*$H176)</f>
        <v/>
      </c>
    </row>
    <row r="177" spans="3:12">
      <c r="C177" s="9"/>
      <c r="E177" s="7">
        <f>IF($B177="","",VLOOKUP($D177,Materials!$B$5:$C$104,2,FALSE))</f>
        <v/>
      </c>
      <c r="F177" s="7">
        <f>IF($B177="","",VLOOKUP($D177,Materials!$B$5:$E$104,4,FALSE))</f>
        <v/>
      </c>
      <c r="H177" s="4"/>
      <c r="I177" s="5">
        <f>IF($B177="","",$G177*$H177)</f>
        <v/>
      </c>
      <c r="J177" s="7">
        <f>IF($B177="","",MAX(0,MIN(SUMIFS($G$5:$G$1004,$D$5:$D$1004,$D177,$C$5:$C$1004,"&lt;="&amp;$C177),VLOOKUP($D177,Materials!$B$5:$H$104,7,FALSE))-SUMIFS($G$5:$G$1004,$D$5:$D$1004,$D177,$C$5:$C$1004,"&lt;"&amp;$C177)))</f>
        <v/>
      </c>
      <c r="K177" s="7">
        <f>IF($B177="","",$G177-$J177)</f>
        <v/>
      </c>
      <c r="L177" s="5">
        <f>IF($B177="","",$K177*$H177)</f>
        <v/>
      </c>
    </row>
    <row r="178" spans="3:12">
      <c r="C178" s="9"/>
      <c r="E178" s="7">
        <f>IF($B178="","",VLOOKUP($D178,Materials!$B$5:$C$104,2,FALSE))</f>
        <v/>
      </c>
      <c r="F178" s="7">
        <f>IF($B178="","",VLOOKUP($D178,Materials!$B$5:$E$104,4,FALSE))</f>
        <v/>
      </c>
      <c r="H178" s="4"/>
      <c r="I178" s="5">
        <f>IF($B178="","",$G178*$H178)</f>
        <v/>
      </c>
      <c r="J178" s="7">
        <f>IF($B178="","",MAX(0,MIN(SUMIFS($G$5:$G$1004,$D$5:$D$1004,$D178,$C$5:$C$1004,"&lt;="&amp;$C178),VLOOKUP($D178,Materials!$B$5:$H$104,7,FALSE))-SUMIFS($G$5:$G$1004,$D$5:$D$1004,$D178,$C$5:$C$1004,"&lt;"&amp;$C178)))</f>
        <v/>
      </c>
      <c r="K178" s="7">
        <f>IF($B178="","",$G178-$J178)</f>
        <v/>
      </c>
      <c r="L178" s="5">
        <f>IF($B178="","",$K178*$H178)</f>
        <v/>
      </c>
    </row>
    <row r="179" spans="3:12">
      <c r="C179" s="9"/>
      <c r="E179" s="7">
        <f>IF($B179="","",VLOOKUP($D179,Materials!$B$5:$C$104,2,FALSE))</f>
        <v/>
      </c>
      <c r="F179" s="7">
        <f>IF($B179="","",VLOOKUP($D179,Materials!$B$5:$E$104,4,FALSE))</f>
        <v/>
      </c>
      <c r="H179" s="4"/>
      <c r="I179" s="5">
        <f>IF($B179="","",$G179*$H179)</f>
        <v/>
      </c>
      <c r="J179" s="7">
        <f>IF($B179="","",MAX(0,MIN(SUMIFS($G$5:$G$1004,$D$5:$D$1004,$D179,$C$5:$C$1004,"&lt;="&amp;$C179),VLOOKUP($D179,Materials!$B$5:$H$104,7,FALSE))-SUMIFS($G$5:$G$1004,$D$5:$D$1004,$D179,$C$5:$C$1004,"&lt;"&amp;$C179)))</f>
        <v/>
      </c>
      <c r="K179" s="7">
        <f>IF($B179="","",$G179-$J179)</f>
        <v/>
      </c>
      <c r="L179" s="5">
        <f>IF($B179="","",$K179*$H179)</f>
        <v/>
      </c>
    </row>
    <row r="180" spans="3:12">
      <c r="C180" s="9"/>
      <c r="E180" s="7">
        <f>IF($B180="","",VLOOKUP($D180,Materials!$B$5:$C$104,2,FALSE))</f>
        <v/>
      </c>
      <c r="F180" s="7">
        <f>IF($B180="","",VLOOKUP($D180,Materials!$B$5:$E$104,4,FALSE))</f>
        <v/>
      </c>
      <c r="H180" s="4"/>
      <c r="I180" s="5">
        <f>IF($B180="","",$G180*$H180)</f>
        <v/>
      </c>
      <c r="J180" s="7">
        <f>IF($B180="","",MAX(0,MIN(SUMIFS($G$5:$G$1004,$D$5:$D$1004,$D180,$C$5:$C$1004,"&lt;="&amp;$C180),VLOOKUP($D180,Materials!$B$5:$H$104,7,FALSE))-SUMIFS($G$5:$G$1004,$D$5:$D$1004,$D180,$C$5:$C$1004,"&lt;"&amp;$C180)))</f>
        <v/>
      </c>
      <c r="K180" s="7">
        <f>IF($B180="","",$G180-$J180)</f>
        <v/>
      </c>
      <c r="L180" s="5">
        <f>IF($B180="","",$K180*$H180)</f>
        <v/>
      </c>
    </row>
    <row r="181" spans="3:12">
      <c r="C181" s="9"/>
      <c r="E181" s="7">
        <f>IF($B181="","",VLOOKUP($D181,Materials!$B$5:$C$104,2,FALSE))</f>
        <v/>
      </c>
      <c r="F181" s="7">
        <f>IF($B181="","",VLOOKUP($D181,Materials!$B$5:$E$104,4,FALSE))</f>
        <v/>
      </c>
      <c r="H181" s="4"/>
      <c r="I181" s="5">
        <f>IF($B181="","",$G181*$H181)</f>
        <v/>
      </c>
      <c r="J181" s="7">
        <f>IF($B181="","",MAX(0,MIN(SUMIFS($G$5:$G$1004,$D$5:$D$1004,$D181,$C$5:$C$1004,"&lt;="&amp;$C181),VLOOKUP($D181,Materials!$B$5:$H$104,7,FALSE))-SUMIFS($G$5:$G$1004,$D$5:$D$1004,$D181,$C$5:$C$1004,"&lt;"&amp;$C181)))</f>
        <v/>
      </c>
      <c r="K181" s="7">
        <f>IF($B181="","",$G181-$J181)</f>
        <v/>
      </c>
      <c r="L181" s="5">
        <f>IF($B181="","",$K181*$H181)</f>
        <v/>
      </c>
    </row>
    <row r="182" spans="3:12">
      <c r="C182" s="9"/>
      <c r="E182" s="7">
        <f>IF($B182="","",VLOOKUP($D182,Materials!$B$5:$C$104,2,FALSE))</f>
        <v/>
      </c>
      <c r="F182" s="7">
        <f>IF($B182="","",VLOOKUP($D182,Materials!$B$5:$E$104,4,FALSE))</f>
        <v/>
      </c>
      <c r="H182" s="4"/>
      <c r="I182" s="5">
        <f>IF($B182="","",$G182*$H182)</f>
        <v/>
      </c>
      <c r="J182" s="7">
        <f>IF($B182="","",MAX(0,MIN(SUMIFS($G$5:$G$1004,$D$5:$D$1004,$D182,$C$5:$C$1004,"&lt;="&amp;$C182),VLOOKUP($D182,Materials!$B$5:$H$104,7,FALSE))-SUMIFS($G$5:$G$1004,$D$5:$D$1004,$D182,$C$5:$C$1004,"&lt;"&amp;$C182)))</f>
        <v/>
      </c>
      <c r="K182" s="7">
        <f>IF($B182="","",$G182-$J182)</f>
        <v/>
      </c>
      <c r="L182" s="5">
        <f>IF($B182="","",$K182*$H182)</f>
        <v/>
      </c>
    </row>
    <row r="183" spans="3:12">
      <c r="C183" s="9"/>
      <c r="E183" s="7">
        <f>IF($B183="","",VLOOKUP($D183,Materials!$B$5:$C$104,2,FALSE))</f>
        <v/>
      </c>
      <c r="F183" s="7">
        <f>IF($B183="","",VLOOKUP($D183,Materials!$B$5:$E$104,4,FALSE))</f>
        <v/>
      </c>
      <c r="H183" s="4"/>
      <c r="I183" s="5">
        <f>IF($B183="","",$G183*$H183)</f>
        <v/>
      </c>
      <c r="J183" s="7">
        <f>IF($B183="","",MAX(0,MIN(SUMIFS($G$5:$G$1004,$D$5:$D$1004,$D183,$C$5:$C$1004,"&lt;="&amp;$C183),VLOOKUP($D183,Materials!$B$5:$H$104,7,FALSE))-SUMIFS($G$5:$G$1004,$D$5:$D$1004,$D183,$C$5:$C$1004,"&lt;"&amp;$C183)))</f>
        <v/>
      </c>
      <c r="K183" s="7">
        <f>IF($B183="","",$G183-$J183)</f>
        <v/>
      </c>
      <c r="L183" s="5">
        <f>IF($B183="","",$K183*$H183)</f>
        <v/>
      </c>
    </row>
    <row r="184" spans="3:12">
      <c r="C184" s="9"/>
      <c r="E184" s="7">
        <f>IF($B184="","",VLOOKUP($D184,Materials!$B$5:$C$104,2,FALSE))</f>
        <v/>
      </c>
      <c r="F184" s="7">
        <f>IF($B184="","",VLOOKUP($D184,Materials!$B$5:$E$104,4,FALSE))</f>
        <v/>
      </c>
      <c r="H184" s="4"/>
      <c r="I184" s="5">
        <f>IF($B184="","",$G184*$H184)</f>
        <v/>
      </c>
      <c r="J184" s="7">
        <f>IF($B184="","",MAX(0,MIN(SUMIFS($G$5:$G$1004,$D$5:$D$1004,$D184,$C$5:$C$1004,"&lt;="&amp;$C184),VLOOKUP($D184,Materials!$B$5:$H$104,7,FALSE))-SUMIFS($G$5:$G$1004,$D$5:$D$1004,$D184,$C$5:$C$1004,"&lt;"&amp;$C184)))</f>
        <v/>
      </c>
      <c r="K184" s="7">
        <f>IF($B184="","",$G184-$J184)</f>
        <v/>
      </c>
      <c r="L184" s="5">
        <f>IF($B184="","",$K184*$H184)</f>
        <v/>
      </c>
    </row>
    <row r="185" spans="3:12">
      <c r="C185" s="9"/>
      <c r="E185" s="7">
        <f>IF($B185="","",VLOOKUP($D185,Materials!$B$5:$C$104,2,FALSE))</f>
        <v/>
      </c>
      <c r="F185" s="7">
        <f>IF($B185="","",VLOOKUP($D185,Materials!$B$5:$E$104,4,FALSE))</f>
        <v/>
      </c>
      <c r="H185" s="4"/>
      <c r="I185" s="5">
        <f>IF($B185="","",$G185*$H185)</f>
        <v/>
      </c>
      <c r="J185" s="7">
        <f>IF($B185="","",MAX(0,MIN(SUMIFS($G$5:$G$1004,$D$5:$D$1004,$D185,$C$5:$C$1004,"&lt;="&amp;$C185),VLOOKUP($D185,Materials!$B$5:$H$104,7,FALSE))-SUMIFS($G$5:$G$1004,$D$5:$D$1004,$D185,$C$5:$C$1004,"&lt;"&amp;$C185)))</f>
        <v/>
      </c>
      <c r="K185" s="7">
        <f>IF($B185="","",$G185-$J185)</f>
        <v/>
      </c>
      <c r="L185" s="5">
        <f>IF($B185="","",$K185*$H185)</f>
        <v/>
      </c>
    </row>
    <row r="186" spans="3:12">
      <c r="C186" s="9"/>
      <c r="E186" s="7">
        <f>IF($B186="","",VLOOKUP($D186,Materials!$B$5:$C$104,2,FALSE))</f>
        <v/>
      </c>
      <c r="F186" s="7">
        <f>IF($B186="","",VLOOKUP($D186,Materials!$B$5:$E$104,4,FALSE))</f>
        <v/>
      </c>
      <c r="H186" s="4"/>
      <c r="I186" s="5">
        <f>IF($B186="","",$G186*$H186)</f>
        <v/>
      </c>
      <c r="J186" s="7">
        <f>IF($B186="","",MAX(0,MIN(SUMIFS($G$5:$G$1004,$D$5:$D$1004,$D186,$C$5:$C$1004,"&lt;="&amp;$C186),VLOOKUP($D186,Materials!$B$5:$H$104,7,FALSE))-SUMIFS($G$5:$G$1004,$D$5:$D$1004,$D186,$C$5:$C$1004,"&lt;"&amp;$C186)))</f>
        <v/>
      </c>
      <c r="K186" s="7">
        <f>IF($B186="","",$G186-$J186)</f>
        <v/>
      </c>
      <c r="L186" s="5">
        <f>IF($B186="","",$K186*$H186)</f>
        <v/>
      </c>
    </row>
    <row r="187" spans="3:12">
      <c r="C187" s="9"/>
      <c r="E187" s="7">
        <f>IF($B187="","",VLOOKUP($D187,Materials!$B$5:$C$104,2,FALSE))</f>
        <v/>
      </c>
      <c r="F187" s="7">
        <f>IF($B187="","",VLOOKUP($D187,Materials!$B$5:$E$104,4,FALSE))</f>
        <v/>
      </c>
      <c r="H187" s="4"/>
      <c r="I187" s="5">
        <f>IF($B187="","",$G187*$H187)</f>
        <v/>
      </c>
      <c r="J187" s="7">
        <f>IF($B187="","",MAX(0,MIN(SUMIFS($G$5:$G$1004,$D$5:$D$1004,$D187,$C$5:$C$1004,"&lt;="&amp;$C187),VLOOKUP($D187,Materials!$B$5:$H$104,7,FALSE))-SUMIFS($G$5:$G$1004,$D$5:$D$1004,$D187,$C$5:$C$1004,"&lt;"&amp;$C187)))</f>
        <v/>
      </c>
      <c r="K187" s="7">
        <f>IF($B187="","",$G187-$J187)</f>
        <v/>
      </c>
      <c r="L187" s="5">
        <f>IF($B187="","",$K187*$H187)</f>
        <v/>
      </c>
    </row>
    <row r="188" spans="3:12">
      <c r="C188" s="9"/>
      <c r="E188" s="7">
        <f>IF($B188="","",VLOOKUP($D188,Materials!$B$5:$C$104,2,FALSE))</f>
        <v/>
      </c>
      <c r="F188" s="7">
        <f>IF($B188="","",VLOOKUP($D188,Materials!$B$5:$E$104,4,FALSE))</f>
        <v/>
      </c>
      <c r="H188" s="4"/>
      <c r="I188" s="5">
        <f>IF($B188="","",$G188*$H188)</f>
        <v/>
      </c>
      <c r="J188" s="7">
        <f>IF($B188="","",MAX(0,MIN(SUMIFS($G$5:$G$1004,$D$5:$D$1004,$D188,$C$5:$C$1004,"&lt;="&amp;$C188),VLOOKUP($D188,Materials!$B$5:$H$104,7,FALSE))-SUMIFS($G$5:$G$1004,$D$5:$D$1004,$D188,$C$5:$C$1004,"&lt;"&amp;$C188)))</f>
        <v/>
      </c>
      <c r="K188" s="7">
        <f>IF($B188="","",$G188-$J188)</f>
        <v/>
      </c>
      <c r="L188" s="5">
        <f>IF($B188="","",$K188*$H188)</f>
        <v/>
      </c>
    </row>
    <row r="189" spans="3:12">
      <c r="C189" s="9"/>
      <c r="E189" s="7">
        <f>IF($B189="","",VLOOKUP($D189,Materials!$B$5:$C$104,2,FALSE))</f>
        <v/>
      </c>
      <c r="F189" s="7">
        <f>IF($B189="","",VLOOKUP($D189,Materials!$B$5:$E$104,4,FALSE))</f>
        <v/>
      </c>
      <c r="H189" s="4"/>
      <c r="I189" s="5">
        <f>IF($B189="","",$G189*$H189)</f>
        <v/>
      </c>
      <c r="J189" s="7">
        <f>IF($B189="","",MAX(0,MIN(SUMIFS($G$5:$G$1004,$D$5:$D$1004,$D189,$C$5:$C$1004,"&lt;="&amp;$C189),VLOOKUP($D189,Materials!$B$5:$H$104,7,FALSE))-SUMIFS($G$5:$G$1004,$D$5:$D$1004,$D189,$C$5:$C$1004,"&lt;"&amp;$C189)))</f>
        <v/>
      </c>
      <c r="K189" s="7">
        <f>IF($B189="","",$G189-$J189)</f>
        <v/>
      </c>
      <c r="L189" s="5">
        <f>IF($B189="","",$K189*$H189)</f>
        <v/>
      </c>
    </row>
    <row r="190" spans="3:12">
      <c r="C190" s="9"/>
      <c r="E190" s="7">
        <f>IF($B190="","",VLOOKUP($D190,Materials!$B$5:$C$104,2,FALSE))</f>
        <v/>
      </c>
      <c r="F190" s="7">
        <f>IF($B190="","",VLOOKUP($D190,Materials!$B$5:$E$104,4,FALSE))</f>
        <v/>
      </c>
      <c r="H190" s="4"/>
      <c r="I190" s="5">
        <f>IF($B190="","",$G190*$H190)</f>
        <v/>
      </c>
      <c r="J190" s="7">
        <f>IF($B190="","",MAX(0,MIN(SUMIFS($G$5:$G$1004,$D$5:$D$1004,$D190,$C$5:$C$1004,"&lt;="&amp;$C190),VLOOKUP($D190,Materials!$B$5:$H$104,7,FALSE))-SUMIFS($G$5:$G$1004,$D$5:$D$1004,$D190,$C$5:$C$1004,"&lt;"&amp;$C190)))</f>
        <v/>
      </c>
      <c r="K190" s="7">
        <f>IF($B190="","",$G190-$J190)</f>
        <v/>
      </c>
      <c r="L190" s="5">
        <f>IF($B190="","",$K190*$H190)</f>
        <v/>
      </c>
    </row>
    <row r="191" spans="3:12">
      <c r="C191" s="9"/>
      <c r="E191" s="7">
        <f>IF($B191="","",VLOOKUP($D191,Materials!$B$5:$C$104,2,FALSE))</f>
        <v/>
      </c>
      <c r="F191" s="7">
        <f>IF($B191="","",VLOOKUP($D191,Materials!$B$5:$E$104,4,FALSE))</f>
        <v/>
      </c>
      <c r="H191" s="4"/>
      <c r="I191" s="5">
        <f>IF($B191="","",$G191*$H191)</f>
        <v/>
      </c>
      <c r="J191" s="7">
        <f>IF($B191="","",MAX(0,MIN(SUMIFS($G$5:$G$1004,$D$5:$D$1004,$D191,$C$5:$C$1004,"&lt;="&amp;$C191),VLOOKUP($D191,Materials!$B$5:$H$104,7,FALSE))-SUMIFS($G$5:$G$1004,$D$5:$D$1004,$D191,$C$5:$C$1004,"&lt;"&amp;$C191)))</f>
        <v/>
      </c>
      <c r="K191" s="7">
        <f>IF($B191="","",$G191-$J191)</f>
        <v/>
      </c>
      <c r="L191" s="5">
        <f>IF($B191="","",$K191*$H191)</f>
        <v/>
      </c>
    </row>
    <row r="192" spans="3:12">
      <c r="C192" s="9"/>
      <c r="E192" s="7">
        <f>IF($B192="","",VLOOKUP($D192,Materials!$B$5:$C$104,2,FALSE))</f>
        <v/>
      </c>
      <c r="F192" s="7">
        <f>IF($B192="","",VLOOKUP($D192,Materials!$B$5:$E$104,4,FALSE))</f>
        <v/>
      </c>
      <c r="H192" s="4"/>
      <c r="I192" s="5">
        <f>IF($B192="","",$G192*$H192)</f>
        <v/>
      </c>
      <c r="J192" s="7">
        <f>IF($B192="","",MAX(0,MIN(SUMIFS($G$5:$G$1004,$D$5:$D$1004,$D192,$C$5:$C$1004,"&lt;="&amp;$C192),VLOOKUP($D192,Materials!$B$5:$H$104,7,FALSE))-SUMIFS($G$5:$G$1004,$D$5:$D$1004,$D192,$C$5:$C$1004,"&lt;"&amp;$C192)))</f>
        <v/>
      </c>
      <c r="K192" s="7">
        <f>IF($B192="","",$G192-$J192)</f>
        <v/>
      </c>
      <c r="L192" s="5">
        <f>IF($B192="","",$K192*$H192)</f>
        <v/>
      </c>
    </row>
    <row r="193" spans="3:12">
      <c r="C193" s="9"/>
      <c r="E193" s="7">
        <f>IF($B193="","",VLOOKUP($D193,Materials!$B$5:$C$104,2,FALSE))</f>
        <v/>
      </c>
      <c r="F193" s="7">
        <f>IF($B193="","",VLOOKUP($D193,Materials!$B$5:$E$104,4,FALSE))</f>
        <v/>
      </c>
      <c r="H193" s="4"/>
      <c r="I193" s="5">
        <f>IF($B193="","",$G193*$H193)</f>
        <v/>
      </c>
      <c r="J193" s="7">
        <f>IF($B193="","",MAX(0,MIN(SUMIFS($G$5:$G$1004,$D$5:$D$1004,$D193,$C$5:$C$1004,"&lt;="&amp;$C193),VLOOKUP($D193,Materials!$B$5:$H$104,7,FALSE))-SUMIFS($G$5:$G$1004,$D$5:$D$1004,$D193,$C$5:$C$1004,"&lt;"&amp;$C193)))</f>
        <v/>
      </c>
      <c r="K193" s="7">
        <f>IF($B193="","",$G193-$J193)</f>
        <v/>
      </c>
      <c r="L193" s="5">
        <f>IF($B193="","",$K193*$H193)</f>
        <v/>
      </c>
    </row>
    <row r="194" spans="3:12">
      <c r="C194" s="9"/>
      <c r="E194" s="7">
        <f>IF($B194="","",VLOOKUP($D194,Materials!$B$5:$C$104,2,FALSE))</f>
        <v/>
      </c>
      <c r="F194" s="7">
        <f>IF($B194="","",VLOOKUP($D194,Materials!$B$5:$E$104,4,FALSE))</f>
        <v/>
      </c>
      <c r="H194" s="4"/>
      <c r="I194" s="5">
        <f>IF($B194="","",$G194*$H194)</f>
        <v/>
      </c>
      <c r="J194" s="7">
        <f>IF($B194="","",MAX(0,MIN(SUMIFS($G$5:$G$1004,$D$5:$D$1004,$D194,$C$5:$C$1004,"&lt;="&amp;$C194),VLOOKUP($D194,Materials!$B$5:$H$104,7,FALSE))-SUMIFS($G$5:$G$1004,$D$5:$D$1004,$D194,$C$5:$C$1004,"&lt;"&amp;$C194)))</f>
        <v/>
      </c>
      <c r="K194" s="7">
        <f>IF($B194="","",$G194-$J194)</f>
        <v/>
      </c>
      <c r="L194" s="5">
        <f>IF($B194="","",$K194*$H194)</f>
        <v/>
      </c>
    </row>
    <row r="195" spans="3:12">
      <c r="C195" s="9"/>
      <c r="E195" s="7">
        <f>IF($B195="","",VLOOKUP($D195,Materials!$B$5:$C$104,2,FALSE))</f>
        <v/>
      </c>
      <c r="F195" s="7">
        <f>IF($B195="","",VLOOKUP($D195,Materials!$B$5:$E$104,4,FALSE))</f>
        <v/>
      </c>
      <c r="H195" s="4"/>
      <c r="I195" s="5">
        <f>IF($B195="","",$G195*$H195)</f>
        <v/>
      </c>
      <c r="J195" s="7">
        <f>IF($B195="","",MAX(0,MIN(SUMIFS($G$5:$G$1004,$D$5:$D$1004,$D195,$C$5:$C$1004,"&lt;="&amp;$C195),VLOOKUP($D195,Materials!$B$5:$H$104,7,FALSE))-SUMIFS($G$5:$G$1004,$D$5:$D$1004,$D195,$C$5:$C$1004,"&lt;"&amp;$C195)))</f>
        <v/>
      </c>
      <c r="K195" s="7">
        <f>IF($B195="","",$G195-$J195)</f>
        <v/>
      </c>
      <c r="L195" s="5">
        <f>IF($B195="","",$K195*$H195)</f>
        <v/>
      </c>
    </row>
    <row r="196" spans="3:12">
      <c r="C196" s="9"/>
      <c r="E196" s="7">
        <f>IF($B196="","",VLOOKUP($D196,Materials!$B$5:$C$104,2,FALSE))</f>
        <v/>
      </c>
      <c r="F196" s="7">
        <f>IF($B196="","",VLOOKUP($D196,Materials!$B$5:$E$104,4,FALSE))</f>
        <v/>
      </c>
      <c r="H196" s="4"/>
      <c r="I196" s="5">
        <f>IF($B196="","",$G196*$H196)</f>
        <v/>
      </c>
      <c r="J196" s="7">
        <f>IF($B196="","",MAX(0,MIN(SUMIFS($G$5:$G$1004,$D$5:$D$1004,$D196,$C$5:$C$1004,"&lt;="&amp;$C196),VLOOKUP($D196,Materials!$B$5:$H$104,7,FALSE))-SUMIFS($G$5:$G$1004,$D$5:$D$1004,$D196,$C$5:$C$1004,"&lt;"&amp;$C196)))</f>
        <v/>
      </c>
      <c r="K196" s="7">
        <f>IF($B196="","",$G196-$J196)</f>
        <v/>
      </c>
      <c r="L196" s="5">
        <f>IF($B196="","",$K196*$H196)</f>
        <v/>
      </c>
    </row>
    <row r="197" spans="3:12">
      <c r="C197" s="9"/>
      <c r="E197" s="7">
        <f>IF($B197="","",VLOOKUP($D197,Materials!$B$5:$C$104,2,FALSE))</f>
        <v/>
      </c>
      <c r="F197" s="7">
        <f>IF($B197="","",VLOOKUP($D197,Materials!$B$5:$E$104,4,FALSE))</f>
        <v/>
      </c>
      <c r="H197" s="4"/>
      <c r="I197" s="5">
        <f>IF($B197="","",$G197*$H197)</f>
        <v/>
      </c>
      <c r="J197" s="7">
        <f>IF($B197="","",MAX(0,MIN(SUMIFS($G$5:$G$1004,$D$5:$D$1004,$D197,$C$5:$C$1004,"&lt;="&amp;$C197),VLOOKUP($D197,Materials!$B$5:$H$104,7,FALSE))-SUMIFS($G$5:$G$1004,$D$5:$D$1004,$D197,$C$5:$C$1004,"&lt;"&amp;$C197)))</f>
        <v/>
      </c>
      <c r="K197" s="7">
        <f>IF($B197="","",$G197-$J197)</f>
        <v/>
      </c>
      <c r="L197" s="5">
        <f>IF($B197="","",$K197*$H197)</f>
        <v/>
      </c>
    </row>
    <row r="198" spans="3:12">
      <c r="C198" s="9"/>
      <c r="E198" s="7">
        <f>IF($B198="","",VLOOKUP($D198,Materials!$B$5:$C$104,2,FALSE))</f>
        <v/>
      </c>
      <c r="F198" s="7">
        <f>IF($B198="","",VLOOKUP($D198,Materials!$B$5:$E$104,4,FALSE))</f>
        <v/>
      </c>
      <c r="H198" s="4"/>
      <c r="I198" s="5">
        <f>IF($B198="","",$G198*$H198)</f>
        <v/>
      </c>
      <c r="J198" s="7">
        <f>IF($B198="","",MAX(0,MIN(SUMIFS($G$5:$G$1004,$D$5:$D$1004,$D198,$C$5:$C$1004,"&lt;="&amp;$C198),VLOOKUP($D198,Materials!$B$5:$H$104,7,FALSE))-SUMIFS($G$5:$G$1004,$D$5:$D$1004,$D198,$C$5:$C$1004,"&lt;"&amp;$C198)))</f>
        <v/>
      </c>
      <c r="K198" s="7">
        <f>IF($B198="","",$G198-$J198)</f>
        <v/>
      </c>
      <c r="L198" s="5">
        <f>IF($B198="","",$K198*$H198)</f>
        <v/>
      </c>
    </row>
    <row r="199" spans="3:12">
      <c r="C199" s="9"/>
      <c r="E199" s="7">
        <f>IF($B199="","",VLOOKUP($D199,Materials!$B$5:$C$104,2,FALSE))</f>
        <v/>
      </c>
      <c r="F199" s="7">
        <f>IF($B199="","",VLOOKUP($D199,Materials!$B$5:$E$104,4,FALSE))</f>
        <v/>
      </c>
      <c r="H199" s="4"/>
      <c r="I199" s="5">
        <f>IF($B199="","",$G199*$H199)</f>
        <v/>
      </c>
      <c r="J199" s="7">
        <f>IF($B199="","",MAX(0,MIN(SUMIFS($G$5:$G$1004,$D$5:$D$1004,$D199,$C$5:$C$1004,"&lt;="&amp;$C199),VLOOKUP($D199,Materials!$B$5:$H$104,7,FALSE))-SUMIFS($G$5:$G$1004,$D$5:$D$1004,$D199,$C$5:$C$1004,"&lt;"&amp;$C199)))</f>
        <v/>
      </c>
      <c r="K199" s="7">
        <f>IF($B199="","",$G199-$J199)</f>
        <v/>
      </c>
      <c r="L199" s="5">
        <f>IF($B199="","",$K199*$H199)</f>
        <v/>
      </c>
    </row>
    <row r="200" spans="3:12">
      <c r="C200" s="9"/>
      <c r="E200" s="7">
        <f>IF($B200="","",VLOOKUP($D200,Materials!$B$5:$C$104,2,FALSE))</f>
        <v/>
      </c>
      <c r="F200" s="7">
        <f>IF($B200="","",VLOOKUP($D200,Materials!$B$5:$E$104,4,FALSE))</f>
        <v/>
      </c>
      <c r="H200" s="4"/>
      <c r="I200" s="5">
        <f>IF($B200="","",$G200*$H200)</f>
        <v/>
      </c>
      <c r="J200" s="7">
        <f>IF($B200="","",MAX(0,MIN(SUMIFS($G$5:$G$1004,$D$5:$D$1004,$D200,$C$5:$C$1004,"&lt;="&amp;$C200),VLOOKUP($D200,Materials!$B$5:$H$104,7,FALSE))-SUMIFS($G$5:$G$1004,$D$5:$D$1004,$D200,$C$5:$C$1004,"&lt;"&amp;$C200)))</f>
        <v/>
      </c>
      <c r="K200" s="7">
        <f>IF($B200="","",$G200-$J200)</f>
        <v/>
      </c>
      <c r="L200" s="5">
        <f>IF($B200="","",$K200*$H200)</f>
        <v/>
      </c>
    </row>
    <row r="201" spans="3:12">
      <c r="C201" s="9"/>
      <c r="E201" s="7">
        <f>IF($B201="","",VLOOKUP($D201,Materials!$B$5:$C$104,2,FALSE))</f>
        <v/>
      </c>
      <c r="F201" s="7">
        <f>IF($B201="","",VLOOKUP($D201,Materials!$B$5:$E$104,4,FALSE))</f>
        <v/>
      </c>
      <c r="H201" s="4"/>
      <c r="I201" s="5">
        <f>IF($B201="","",$G201*$H201)</f>
        <v/>
      </c>
      <c r="J201" s="7">
        <f>IF($B201="","",MAX(0,MIN(SUMIFS($G$5:$G$1004,$D$5:$D$1004,$D201,$C$5:$C$1004,"&lt;="&amp;$C201),VLOOKUP($D201,Materials!$B$5:$H$104,7,FALSE))-SUMIFS($G$5:$G$1004,$D$5:$D$1004,$D201,$C$5:$C$1004,"&lt;"&amp;$C201)))</f>
        <v/>
      </c>
      <c r="K201" s="7">
        <f>IF($B201="","",$G201-$J201)</f>
        <v/>
      </c>
      <c r="L201" s="5">
        <f>IF($B201="","",$K201*$H201)</f>
        <v/>
      </c>
    </row>
    <row r="202" spans="3:12">
      <c r="C202" s="9"/>
      <c r="E202" s="7">
        <f>IF($B202="","",VLOOKUP($D202,Materials!$B$5:$C$104,2,FALSE))</f>
        <v/>
      </c>
      <c r="F202" s="7">
        <f>IF($B202="","",VLOOKUP($D202,Materials!$B$5:$E$104,4,FALSE))</f>
        <v/>
      </c>
      <c r="H202" s="4"/>
      <c r="I202" s="5">
        <f>IF($B202="","",$G202*$H202)</f>
        <v/>
      </c>
      <c r="J202" s="7">
        <f>IF($B202="","",MAX(0,MIN(SUMIFS($G$5:$G$1004,$D$5:$D$1004,$D202,$C$5:$C$1004,"&lt;="&amp;$C202),VLOOKUP($D202,Materials!$B$5:$H$104,7,FALSE))-SUMIFS($G$5:$G$1004,$D$5:$D$1004,$D202,$C$5:$C$1004,"&lt;"&amp;$C202)))</f>
        <v/>
      </c>
      <c r="K202" s="7">
        <f>IF($B202="","",$G202-$J202)</f>
        <v/>
      </c>
      <c r="L202" s="5">
        <f>IF($B202="","",$K202*$H202)</f>
        <v/>
      </c>
    </row>
    <row r="203" spans="3:12">
      <c r="C203" s="9"/>
      <c r="E203" s="7">
        <f>IF($B203="","",VLOOKUP($D203,Materials!$B$5:$C$104,2,FALSE))</f>
        <v/>
      </c>
      <c r="F203" s="7">
        <f>IF($B203="","",VLOOKUP($D203,Materials!$B$5:$E$104,4,FALSE))</f>
        <v/>
      </c>
      <c r="H203" s="4"/>
      <c r="I203" s="5">
        <f>IF($B203="","",$G203*$H203)</f>
        <v/>
      </c>
      <c r="J203" s="7">
        <f>IF($B203="","",MAX(0,MIN(SUMIFS($G$5:$G$1004,$D$5:$D$1004,$D203,$C$5:$C$1004,"&lt;="&amp;$C203),VLOOKUP($D203,Materials!$B$5:$H$104,7,FALSE))-SUMIFS($G$5:$G$1004,$D$5:$D$1004,$D203,$C$5:$C$1004,"&lt;"&amp;$C203)))</f>
        <v/>
      </c>
      <c r="K203" s="7">
        <f>IF($B203="","",$G203-$J203)</f>
        <v/>
      </c>
      <c r="L203" s="5">
        <f>IF($B203="","",$K203*$H203)</f>
        <v/>
      </c>
    </row>
    <row r="204" spans="3:12">
      <c r="C204" s="9"/>
      <c r="E204" s="7">
        <f>IF($B204="","",VLOOKUP($D204,Materials!$B$5:$C$104,2,FALSE))</f>
        <v/>
      </c>
      <c r="F204" s="7">
        <f>IF($B204="","",VLOOKUP($D204,Materials!$B$5:$E$104,4,FALSE))</f>
        <v/>
      </c>
      <c r="H204" s="4"/>
      <c r="I204" s="5">
        <f>IF($B204="","",$G204*$H204)</f>
        <v/>
      </c>
      <c r="J204" s="7">
        <f>IF($B204="","",MAX(0,MIN(SUMIFS($G$5:$G$1004,$D$5:$D$1004,$D204,$C$5:$C$1004,"&lt;="&amp;$C204),VLOOKUP($D204,Materials!$B$5:$H$104,7,FALSE))-SUMIFS($G$5:$G$1004,$D$5:$D$1004,$D204,$C$5:$C$1004,"&lt;"&amp;$C204)))</f>
        <v/>
      </c>
      <c r="K204" s="7">
        <f>IF($B204="","",$G204-$J204)</f>
        <v/>
      </c>
      <c r="L204" s="5">
        <f>IF($B204="","",$K204*$H204)</f>
        <v/>
      </c>
    </row>
  </sheetData>
  <autoFilter ref="B4:L205"/>
  <mergeCells count="1">
    <mergeCell ref="B2:L2"/>
  </mergeCells>
  <dataValidations count="1">
    <dataValidation type="list" allowBlank="1" showInputMessage="1" showErrorMessage="1" errorTitle="Invalid entry" error="Please pick a value from the list." promptTitle="Pick from the list" prompt="Values come from the master-data sheet." sqref="D5:D204">
      <formula1>'Materials'!$B$5:$B$104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K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2.7109375" customWidth="1"/>
    <col min="3" max="3" width="13.7109375" customWidth="1"/>
    <col min="4" max="4" width="9.7109375" customWidth="1"/>
    <col min="5" max="5" width="18.7109375" customWidth="1"/>
    <col min="6" max="6" width="8.7109375" customWidth="1"/>
    <col min="7" max="7" width="16.7109375" customWidth="1"/>
    <col min="8" max="9" width="12.7109375" customWidth="1"/>
    <col min="10" max="10" width="38.7109375" customWidth="1"/>
    <col min="11" max="11" width="15.7109375" customWidth="1"/>
  </cols>
  <sheetData>
    <row r="2" spans="2:11">
      <c r="B2" s="1" t="s">
        <v>111</v>
      </c>
      <c r="C2" s="1"/>
      <c r="D2" s="1"/>
      <c r="E2" s="1"/>
      <c r="F2" s="1"/>
      <c r="G2" s="1"/>
      <c r="H2" s="1"/>
      <c r="I2" s="1"/>
      <c r="J2" s="1"/>
      <c r="K2" s="1"/>
    </row>
    <row r="4" spans="2:11" ht="28" customHeight="1">
      <c r="B4" s="2" t="s">
        <v>112</v>
      </c>
      <c r="C4" s="2" t="s">
        <v>105</v>
      </c>
      <c r="D4" s="2" t="s">
        <v>38</v>
      </c>
      <c r="E4" s="2" t="s">
        <v>39</v>
      </c>
      <c r="F4" s="2" t="s">
        <v>106</v>
      </c>
      <c r="G4" s="2" t="s">
        <v>113</v>
      </c>
      <c r="H4" s="2" t="s">
        <v>114</v>
      </c>
      <c r="I4" s="2" t="s">
        <v>115</v>
      </c>
      <c r="J4" s="2" t="s">
        <v>20</v>
      </c>
      <c r="K4" s="2" t="s">
        <v>116</v>
      </c>
    </row>
    <row r="5" spans="2:11">
      <c r="C5" s="9"/>
      <c r="E5" s="7">
        <f>IF($B5="","",VLOOKUP($D5,SKUs!$B$5:$C$104,2,FALSE))</f>
        <v/>
      </c>
      <c r="G5" s="4"/>
      <c r="H5" s="5">
        <f>IF($B5="","",$F5*$G5)</f>
        <v/>
      </c>
      <c r="K5" s="7">
        <f>IF($B5="","",IF($I5&lt;&gt;"Completed","",$F5-SUMIFS('FIFO COGS'!$H$5:$H$1004,'FIFO COGS'!$F$5:$F$1004,$B5)))</f>
        <v/>
      </c>
    </row>
    <row r="6" spans="2:11">
      <c r="C6" s="9"/>
      <c r="E6" s="7">
        <f>IF($B6="","",VLOOKUP($D6,SKUs!$B$5:$C$104,2,FALSE))</f>
        <v/>
      </c>
      <c r="G6" s="4"/>
      <c r="H6" s="5">
        <f>IF($B6="","",$F6*$G6)</f>
        <v/>
      </c>
      <c r="K6" s="7">
        <f>IF($B6="","",IF($I6&lt;&gt;"Completed","",$F6-SUMIFS('FIFO COGS'!$H$5:$H$1004,'FIFO COGS'!$F$5:$F$1004,$B6)))</f>
        <v/>
      </c>
    </row>
    <row r="7" spans="2:11">
      <c r="C7" s="9"/>
      <c r="E7" s="7">
        <f>IF($B7="","",VLOOKUP($D7,SKUs!$B$5:$C$104,2,FALSE))</f>
        <v/>
      </c>
      <c r="G7" s="4"/>
      <c r="H7" s="5">
        <f>IF($B7="","",$F7*$G7)</f>
        <v/>
      </c>
      <c r="K7" s="7">
        <f>IF($B7="","",IF($I7&lt;&gt;"Completed","",$F7-SUMIFS('FIFO COGS'!$H$5:$H$1004,'FIFO COGS'!$F$5:$F$1004,$B7)))</f>
        <v/>
      </c>
    </row>
    <row r="8" spans="2:11">
      <c r="C8" s="9"/>
      <c r="E8" s="7">
        <f>IF($B8="","",VLOOKUP($D8,SKUs!$B$5:$C$104,2,FALSE))</f>
        <v/>
      </c>
      <c r="G8" s="4"/>
      <c r="H8" s="5">
        <f>IF($B8="","",$F8*$G8)</f>
        <v/>
      </c>
      <c r="K8" s="7">
        <f>IF($B8="","",IF($I8&lt;&gt;"Completed","",$F8-SUMIFS('FIFO COGS'!$H$5:$H$1004,'FIFO COGS'!$F$5:$F$1004,$B8)))</f>
        <v/>
      </c>
    </row>
    <row r="9" spans="2:11">
      <c r="C9" s="9"/>
      <c r="E9" s="7">
        <f>IF($B9="","",VLOOKUP($D9,SKUs!$B$5:$C$104,2,FALSE))</f>
        <v/>
      </c>
      <c r="G9" s="4"/>
      <c r="H9" s="5">
        <f>IF($B9="","",$F9*$G9)</f>
        <v/>
      </c>
      <c r="K9" s="7">
        <f>IF($B9="","",IF($I9&lt;&gt;"Completed","",$F9-SUMIFS('FIFO COGS'!$H$5:$H$1004,'FIFO COGS'!$F$5:$F$1004,$B9)))</f>
        <v/>
      </c>
    </row>
    <row r="10" spans="2:11">
      <c r="C10" s="9"/>
      <c r="E10" s="7">
        <f>IF($B10="","",VLOOKUP($D10,SKUs!$B$5:$C$104,2,FALSE))</f>
        <v/>
      </c>
      <c r="G10" s="4"/>
      <c r="H10" s="5">
        <f>IF($B10="","",$F10*$G10)</f>
        <v/>
      </c>
      <c r="K10" s="7">
        <f>IF($B10="","",IF($I10&lt;&gt;"Completed","",$F10-SUMIFS('FIFO COGS'!$H$5:$H$1004,'FIFO COGS'!$F$5:$F$1004,$B10)))</f>
        <v/>
      </c>
    </row>
    <row r="11" spans="2:11">
      <c r="C11" s="9"/>
      <c r="E11" s="7">
        <f>IF($B11="","",VLOOKUP($D11,SKUs!$B$5:$C$104,2,FALSE))</f>
        <v/>
      </c>
      <c r="G11" s="4"/>
      <c r="H11" s="5">
        <f>IF($B11="","",$F11*$G11)</f>
        <v/>
      </c>
      <c r="K11" s="7">
        <f>IF($B11="","",IF($I11&lt;&gt;"Completed","",$F11-SUMIFS('FIFO COGS'!$H$5:$H$1004,'FIFO COGS'!$F$5:$F$1004,$B11)))</f>
        <v/>
      </c>
    </row>
    <row r="12" spans="2:11">
      <c r="C12" s="9"/>
      <c r="E12" s="7">
        <f>IF($B12="","",VLOOKUP($D12,SKUs!$B$5:$C$104,2,FALSE))</f>
        <v/>
      </c>
      <c r="G12" s="4"/>
      <c r="H12" s="5">
        <f>IF($B12="","",$F12*$G12)</f>
        <v/>
      </c>
      <c r="K12" s="7">
        <f>IF($B12="","",IF($I12&lt;&gt;"Completed","",$F12-SUMIFS('FIFO COGS'!$H$5:$H$1004,'FIFO COGS'!$F$5:$F$1004,$B12)))</f>
        <v/>
      </c>
    </row>
    <row r="13" spans="2:11">
      <c r="C13" s="9"/>
      <c r="E13" s="7">
        <f>IF($B13="","",VLOOKUP($D13,SKUs!$B$5:$C$104,2,FALSE))</f>
        <v/>
      </c>
      <c r="G13" s="4"/>
      <c r="H13" s="5">
        <f>IF($B13="","",$F13*$G13)</f>
        <v/>
      </c>
      <c r="K13" s="7">
        <f>IF($B13="","",IF($I13&lt;&gt;"Completed","",$F13-SUMIFS('FIFO COGS'!$H$5:$H$1004,'FIFO COGS'!$F$5:$F$1004,$B13)))</f>
        <v/>
      </c>
    </row>
    <row r="14" spans="2:11">
      <c r="C14" s="9"/>
      <c r="E14" s="7">
        <f>IF($B14="","",VLOOKUP($D14,SKUs!$B$5:$C$104,2,FALSE))</f>
        <v/>
      </c>
      <c r="G14" s="4"/>
      <c r="H14" s="5">
        <f>IF($B14="","",$F14*$G14)</f>
        <v/>
      </c>
      <c r="K14" s="7">
        <f>IF($B14="","",IF($I14&lt;&gt;"Completed","",$F14-SUMIFS('FIFO COGS'!$H$5:$H$1004,'FIFO COGS'!$F$5:$F$1004,$B14)))</f>
        <v/>
      </c>
    </row>
    <row r="15" spans="2:11">
      <c r="C15" s="9"/>
      <c r="E15" s="7">
        <f>IF($B15="","",VLOOKUP($D15,SKUs!$B$5:$C$104,2,FALSE))</f>
        <v/>
      </c>
      <c r="G15" s="4"/>
      <c r="H15" s="5">
        <f>IF($B15="","",$F15*$G15)</f>
        <v/>
      </c>
      <c r="K15" s="7">
        <f>IF($B15="","",IF($I15&lt;&gt;"Completed","",$F15-SUMIFS('FIFO COGS'!$H$5:$H$1004,'FIFO COGS'!$F$5:$F$1004,$B15)))</f>
        <v/>
      </c>
    </row>
    <row r="16" spans="2:11">
      <c r="C16" s="9"/>
      <c r="E16" s="7">
        <f>IF($B16="","",VLOOKUP($D16,SKUs!$B$5:$C$104,2,FALSE))</f>
        <v/>
      </c>
      <c r="G16" s="4"/>
      <c r="H16" s="5">
        <f>IF($B16="","",$F16*$G16)</f>
        <v/>
      </c>
      <c r="K16" s="7">
        <f>IF($B16="","",IF($I16&lt;&gt;"Completed","",$F16-SUMIFS('FIFO COGS'!$H$5:$H$1004,'FIFO COGS'!$F$5:$F$1004,$B16)))</f>
        <v/>
      </c>
    </row>
    <row r="17" spans="3:11">
      <c r="C17" s="9"/>
      <c r="E17" s="7">
        <f>IF($B17="","",VLOOKUP($D17,SKUs!$B$5:$C$104,2,FALSE))</f>
        <v/>
      </c>
      <c r="G17" s="4"/>
      <c r="H17" s="5">
        <f>IF($B17="","",$F17*$G17)</f>
        <v/>
      </c>
      <c r="K17" s="7">
        <f>IF($B17="","",IF($I17&lt;&gt;"Completed","",$F17-SUMIFS('FIFO COGS'!$H$5:$H$1004,'FIFO COGS'!$F$5:$F$1004,$B17)))</f>
        <v/>
      </c>
    </row>
    <row r="18" spans="3:11">
      <c r="C18" s="9"/>
      <c r="E18" s="7">
        <f>IF($B18="","",VLOOKUP($D18,SKUs!$B$5:$C$104,2,FALSE))</f>
        <v/>
      </c>
      <c r="G18" s="4"/>
      <c r="H18" s="5">
        <f>IF($B18="","",$F18*$G18)</f>
        <v/>
      </c>
      <c r="K18" s="7">
        <f>IF($B18="","",IF($I18&lt;&gt;"Completed","",$F18-SUMIFS('FIFO COGS'!$H$5:$H$1004,'FIFO COGS'!$F$5:$F$1004,$B18)))</f>
        <v/>
      </c>
    </row>
    <row r="19" spans="3:11">
      <c r="C19" s="9"/>
      <c r="E19" s="7">
        <f>IF($B19="","",VLOOKUP($D19,SKUs!$B$5:$C$104,2,FALSE))</f>
        <v/>
      </c>
      <c r="G19" s="4"/>
      <c r="H19" s="5">
        <f>IF($B19="","",$F19*$G19)</f>
        <v/>
      </c>
      <c r="K19" s="7">
        <f>IF($B19="","",IF($I19&lt;&gt;"Completed","",$F19-SUMIFS('FIFO COGS'!$H$5:$H$1004,'FIFO COGS'!$F$5:$F$1004,$B19)))</f>
        <v/>
      </c>
    </row>
    <row r="20" spans="3:11">
      <c r="C20" s="9"/>
      <c r="E20" s="7">
        <f>IF($B20="","",VLOOKUP($D20,SKUs!$B$5:$C$104,2,FALSE))</f>
        <v/>
      </c>
      <c r="G20" s="4"/>
      <c r="H20" s="5">
        <f>IF($B20="","",$F20*$G20)</f>
        <v/>
      </c>
      <c r="K20" s="7">
        <f>IF($B20="","",IF($I20&lt;&gt;"Completed","",$F20-SUMIFS('FIFO COGS'!$H$5:$H$1004,'FIFO COGS'!$F$5:$F$1004,$B20)))</f>
        <v/>
      </c>
    </row>
    <row r="21" spans="3:11">
      <c r="C21" s="9"/>
      <c r="E21" s="7">
        <f>IF($B21="","",VLOOKUP($D21,SKUs!$B$5:$C$104,2,FALSE))</f>
        <v/>
      </c>
      <c r="G21" s="4"/>
      <c r="H21" s="5">
        <f>IF($B21="","",$F21*$G21)</f>
        <v/>
      </c>
      <c r="K21" s="7">
        <f>IF($B21="","",IF($I21&lt;&gt;"Completed","",$F21-SUMIFS('FIFO COGS'!$H$5:$H$1004,'FIFO COGS'!$F$5:$F$1004,$B21)))</f>
        <v/>
      </c>
    </row>
    <row r="22" spans="3:11">
      <c r="C22" s="9"/>
      <c r="E22" s="7">
        <f>IF($B22="","",VLOOKUP($D22,SKUs!$B$5:$C$104,2,FALSE))</f>
        <v/>
      </c>
      <c r="G22" s="4"/>
      <c r="H22" s="5">
        <f>IF($B22="","",$F22*$G22)</f>
        <v/>
      </c>
      <c r="K22" s="7">
        <f>IF($B22="","",IF($I22&lt;&gt;"Completed","",$F22-SUMIFS('FIFO COGS'!$H$5:$H$1004,'FIFO COGS'!$F$5:$F$1004,$B22)))</f>
        <v/>
      </c>
    </row>
    <row r="23" spans="3:11">
      <c r="C23" s="9"/>
      <c r="E23" s="7">
        <f>IF($B23="","",VLOOKUP($D23,SKUs!$B$5:$C$104,2,FALSE))</f>
        <v/>
      </c>
      <c r="G23" s="4"/>
      <c r="H23" s="5">
        <f>IF($B23="","",$F23*$G23)</f>
        <v/>
      </c>
      <c r="K23" s="7">
        <f>IF($B23="","",IF($I23&lt;&gt;"Completed","",$F23-SUMIFS('FIFO COGS'!$H$5:$H$1004,'FIFO COGS'!$F$5:$F$1004,$B23)))</f>
        <v/>
      </c>
    </row>
    <row r="24" spans="3:11">
      <c r="C24" s="9"/>
      <c r="E24" s="7">
        <f>IF($B24="","",VLOOKUP($D24,SKUs!$B$5:$C$104,2,FALSE))</f>
        <v/>
      </c>
      <c r="G24" s="4"/>
      <c r="H24" s="5">
        <f>IF($B24="","",$F24*$G24)</f>
        <v/>
      </c>
      <c r="K24" s="7">
        <f>IF($B24="","",IF($I24&lt;&gt;"Completed","",$F24-SUMIFS('FIFO COGS'!$H$5:$H$1004,'FIFO COGS'!$F$5:$F$1004,$B24)))</f>
        <v/>
      </c>
    </row>
    <row r="25" spans="3:11">
      <c r="C25" s="9"/>
      <c r="E25" s="7">
        <f>IF($B25="","",VLOOKUP($D25,SKUs!$B$5:$C$104,2,FALSE))</f>
        <v/>
      </c>
      <c r="G25" s="4"/>
      <c r="H25" s="5">
        <f>IF($B25="","",$F25*$G25)</f>
        <v/>
      </c>
      <c r="K25" s="7">
        <f>IF($B25="","",IF($I25&lt;&gt;"Completed","",$F25-SUMIFS('FIFO COGS'!$H$5:$H$1004,'FIFO COGS'!$F$5:$F$1004,$B25)))</f>
        <v/>
      </c>
    </row>
    <row r="26" spans="3:11">
      <c r="C26" s="9"/>
      <c r="E26" s="7">
        <f>IF($B26="","",VLOOKUP($D26,SKUs!$B$5:$C$104,2,FALSE))</f>
        <v/>
      </c>
      <c r="G26" s="4"/>
      <c r="H26" s="5">
        <f>IF($B26="","",$F26*$G26)</f>
        <v/>
      </c>
      <c r="K26" s="7">
        <f>IF($B26="","",IF($I26&lt;&gt;"Completed","",$F26-SUMIFS('FIFO COGS'!$H$5:$H$1004,'FIFO COGS'!$F$5:$F$1004,$B26)))</f>
        <v/>
      </c>
    </row>
    <row r="27" spans="3:11">
      <c r="C27" s="9"/>
      <c r="E27" s="7">
        <f>IF($B27="","",VLOOKUP($D27,SKUs!$B$5:$C$104,2,FALSE))</f>
        <v/>
      </c>
      <c r="G27" s="4"/>
      <c r="H27" s="5">
        <f>IF($B27="","",$F27*$G27)</f>
        <v/>
      </c>
      <c r="K27" s="7">
        <f>IF($B27="","",IF($I27&lt;&gt;"Completed","",$F27-SUMIFS('FIFO COGS'!$H$5:$H$1004,'FIFO COGS'!$F$5:$F$1004,$B27)))</f>
        <v/>
      </c>
    </row>
    <row r="28" spans="3:11">
      <c r="C28" s="9"/>
      <c r="E28" s="7">
        <f>IF($B28="","",VLOOKUP($D28,SKUs!$B$5:$C$104,2,FALSE))</f>
        <v/>
      </c>
      <c r="G28" s="4"/>
      <c r="H28" s="5">
        <f>IF($B28="","",$F28*$G28)</f>
        <v/>
      </c>
      <c r="K28" s="7">
        <f>IF($B28="","",IF($I28&lt;&gt;"Completed","",$F28-SUMIFS('FIFO COGS'!$H$5:$H$1004,'FIFO COGS'!$F$5:$F$1004,$B28)))</f>
        <v/>
      </c>
    </row>
    <row r="29" spans="3:11">
      <c r="C29" s="9"/>
      <c r="E29" s="7">
        <f>IF($B29="","",VLOOKUP($D29,SKUs!$B$5:$C$104,2,FALSE))</f>
        <v/>
      </c>
      <c r="G29" s="4"/>
      <c r="H29" s="5">
        <f>IF($B29="","",$F29*$G29)</f>
        <v/>
      </c>
      <c r="K29" s="7">
        <f>IF($B29="","",IF($I29&lt;&gt;"Completed","",$F29-SUMIFS('FIFO COGS'!$H$5:$H$1004,'FIFO COGS'!$F$5:$F$1004,$B29)))</f>
        <v/>
      </c>
    </row>
    <row r="30" spans="3:11">
      <c r="C30" s="9"/>
      <c r="E30" s="7">
        <f>IF($B30="","",VLOOKUP($D30,SKUs!$B$5:$C$104,2,FALSE))</f>
        <v/>
      </c>
      <c r="G30" s="4"/>
      <c r="H30" s="5">
        <f>IF($B30="","",$F30*$G30)</f>
        <v/>
      </c>
      <c r="K30" s="7">
        <f>IF($B30="","",IF($I30&lt;&gt;"Completed","",$F30-SUMIFS('FIFO COGS'!$H$5:$H$1004,'FIFO COGS'!$F$5:$F$1004,$B30)))</f>
        <v/>
      </c>
    </row>
    <row r="31" spans="3:11">
      <c r="C31" s="9"/>
      <c r="E31" s="7">
        <f>IF($B31="","",VLOOKUP($D31,SKUs!$B$5:$C$104,2,FALSE))</f>
        <v/>
      </c>
      <c r="G31" s="4"/>
      <c r="H31" s="5">
        <f>IF($B31="","",$F31*$G31)</f>
        <v/>
      </c>
      <c r="K31" s="7">
        <f>IF($B31="","",IF($I31&lt;&gt;"Completed","",$F31-SUMIFS('FIFO COGS'!$H$5:$H$1004,'FIFO COGS'!$F$5:$F$1004,$B31)))</f>
        <v/>
      </c>
    </row>
    <row r="32" spans="3:11">
      <c r="C32" s="9"/>
      <c r="E32" s="7">
        <f>IF($B32="","",VLOOKUP($D32,SKUs!$B$5:$C$104,2,FALSE))</f>
        <v/>
      </c>
      <c r="G32" s="4"/>
      <c r="H32" s="5">
        <f>IF($B32="","",$F32*$G32)</f>
        <v/>
      </c>
      <c r="K32" s="7">
        <f>IF($B32="","",IF($I32&lt;&gt;"Completed","",$F32-SUMIFS('FIFO COGS'!$H$5:$H$1004,'FIFO COGS'!$F$5:$F$1004,$B32)))</f>
        <v/>
      </c>
    </row>
    <row r="33" spans="3:11">
      <c r="C33" s="9"/>
      <c r="E33" s="7">
        <f>IF($B33="","",VLOOKUP($D33,SKUs!$B$5:$C$104,2,FALSE))</f>
        <v/>
      </c>
      <c r="G33" s="4"/>
      <c r="H33" s="5">
        <f>IF($B33="","",$F33*$G33)</f>
        <v/>
      </c>
      <c r="K33" s="7">
        <f>IF($B33="","",IF($I33&lt;&gt;"Completed","",$F33-SUMIFS('FIFO COGS'!$H$5:$H$1004,'FIFO COGS'!$F$5:$F$1004,$B33)))</f>
        <v/>
      </c>
    </row>
    <row r="34" spans="3:11">
      <c r="C34" s="9"/>
      <c r="E34" s="7">
        <f>IF($B34="","",VLOOKUP($D34,SKUs!$B$5:$C$104,2,FALSE))</f>
        <v/>
      </c>
      <c r="G34" s="4"/>
      <c r="H34" s="5">
        <f>IF($B34="","",$F34*$G34)</f>
        <v/>
      </c>
      <c r="K34" s="7">
        <f>IF($B34="","",IF($I34&lt;&gt;"Completed","",$F34-SUMIFS('FIFO COGS'!$H$5:$H$1004,'FIFO COGS'!$F$5:$F$1004,$B34)))</f>
        <v/>
      </c>
    </row>
    <row r="35" spans="3:11">
      <c r="C35" s="9"/>
      <c r="E35" s="7">
        <f>IF($B35="","",VLOOKUP($D35,SKUs!$B$5:$C$104,2,FALSE))</f>
        <v/>
      </c>
      <c r="G35" s="4"/>
      <c r="H35" s="5">
        <f>IF($B35="","",$F35*$G35)</f>
        <v/>
      </c>
      <c r="K35" s="7">
        <f>IF($B35="","",IF($I35&lt;&gt;"Completed","",$F35-SUMIFS('FIFO COGS'!$H$5:$H$1004,'FIFO COGS'!$F$5:$F$1004,$B35)))</f>
        <v/>
      </c>
    </row>
    <row r="36" spans="3:11">
      <c r="C36" s="9"/>
      <c r="E36" s="7">
        <f>IF($B36="","",VLOOKUP($D36,SKUs!$B$5:$C$104,2,FALSE))</f>
        <v/>
      </c>
      <c r="G36" s="4"/>
      <c r="H36" s="5">
        <f>IF($B36="","",$F36*$G36)</f>
        <v/>
      </c>
      <c r="K36" s="7">
        <f>IF($B36="","",IF($I36&lt;&gt;"Completed","",$F36-SUMIFS('FIFO COGS'!$H$5:$H$1004,'FIFO COGS'!$F$5:$F$1004,$B36)))</f>
        <v/>
      </c>
    </row>
    <row r="37" spans="3:11">
      <c r="C37" s="9"/>
      <c r="E37" s="7">
        <f>IF($B37="","",VLOOKUP($D37,SKUs!$B$5:$C$104,2,FALSE))</f>
        <v/>
      </c>
      <c r="G37" s="4"/>
      <c r="H37" s="5">
        <f>IF($B37="","",$F37*$G37)</f>
        <v/>
      </c>
      <c r="K37" s="7">
        <f>IF($B37="","",IF($I37&lt;&gt;"Completed","",$F37-SUMIFS('FIFO COGS'!$H$5:$H$1004,'FIFO COGS'!$F$5:$F$1004,$B37)))</f>
        <v/>
      </c>
    </row>
    <row r="38" spans="3:11">
      <c r="C38" s="9"/>
      <c r="E38" s="7">
        <f>IF($B38="","",VLOOKUP($D38,SKUs!$B$5:$C$104,2,FALSE))</f>
        <v/>
      </c>
      <c r="G38" s="4"/>
      <c r="H38" s="5">
        <f>IF($B38="","",$F38*$G38)</f>
        <v/>
      </c>
      <c r="K38" s="7">
        <f>IF($B38="","",IF($I38&lt;&gt;"Completed","",$F38-SUMIFS('FIFO COGS'!$H$5:$H$1004,'FIFO COGS'!$F$5:$F$1004,$B38)))</f>
        <v/>
      </c>
    </row>
    <row r="39" spans="3:11">
      <c r="C39" s="9"/>
      <c r="E39" s="7">
        <f>IF($B39="","",VLOOKUP($D39,SKUs!$B$5:$C$104,2,FALSE))</f>
        <v/>
      </c>
      <c r="G39" s="4"/>
      <c r="H39" s="5">
        <f>IF($B39="","",$F39*$G39)</f>
        <v/>
      </c>
      <c r="K39" s="7">
        <f>IF($B39="","",IF($I39&lt;&gt;"Completed","",$F39-SUMIFS('FIFO COGS'!$H$5:$H$1004,'FIFO COGS'!$F$5:$F$1004,$B39)))</f>
        <v/>
      </c>
    </row>
    <row r="40" spans="3:11">
      <c r="C40" s="9"/>
      <c r="E40" s="7">
        <f>IF($B40="","",VLOOKUP($D40,SKUs!$B$5:$C$104,2,FALSE))</f>
        <v/>
      </c>
      <c r="G40" s="4"/>
      <c r="H40" s="5">
        <f>IF($B40="","",$F40*$G40)</f>
        <v/>
      </c>
      <c r="K40" s="7">
        <f>IF($B40="","",IF($I40&lt;&gt;"Completed","",$F40-SUMIFS('FIFO COGS'!$H$5:$H$1004,'FIFO COGS'!$F$5:$F$1004,$B40)))</f>
        <v/>
      </c>
    </row>
    <row r="41" spans="3:11">
      <c r="C41" s="9"/>
      <c r="E41" s="7">
        <f>IF($B41="","",VLOOKUP($D41,SKUs!$B$5:$C$104,2,FALSE))</f>
        <v/>
      </c>
      <c r="G41" s="4"/>
      <c r="H41" s="5">
        <f>IF($B41="","",$F41*$G41)</f>
        <v/>
      </c>
      <c r="K41" s="7">
        <f>IF($B41="","",IF($I41&lt;&gt;"Completed","",$F41-SUMIFS('FIFO COGS'!$H$5:$H$1004,'FIFO COGS'!$F$5:$F$1004,$B41)))</f>
        <v/>
      </c>
    </row>
    <row r="42" spans="3:11">
      <c r="C42" s="9"/>
      <c r="E42" s="7">
        <f>IF($B42="","",VLOOKUP($D42,SKUs!$B$5:$C$104,2,FALSE))</f>
        <v/>
      </c>
      <c r="G42" s="4"/>
      <c r="H42" s="5">
        <f>IF($B42="","",$F42*$G42)</f>
        <v/>
      </c>
      <c r="K42" s="7">
        <f>IF($B42="","",IF($I42&lt;&gt;"Completed","",$F42-SUMIFS('FIFO COGS'!$H$5:$H$1004,'FIFO COGS'!$F$5:$F$1004,$B42)))</f>
        <v/>
      </c>
    </row>
    <row r="43" spans="3:11">
      <c r="C43" s="9"/>
      <c r="E43" s="7">
        <f>IF($B43="","",VLOOKUP($D43,SKUs!$B$5:$C$104,2,FALSE))</f>
        <v/>
      </c>
      <c r="G43" s="4"/>
      <c r="H43" s="5">
        <f>IF($B43="","",$F43*$G43)</f>
        <v/>
      </c>
      <c r="K43" s="7">
        <f>IF($B43="","",IF($I43&lt;&gt;"Completed","",$F43-SUMIFS('FIFO COGS'!$H$5:$H$1004,'FIFO COGS'!$F$5:$F$1004,$B43)))</f>
        <v/>
      </c>
    </row>
    <row r="44" spans="3:11">
      <c r="C44" s="9"/>
      <c r="E44" s="7">
        <f>IF($B44="","",VLOOKUP($D44,SKUs!$B$5:$C$104,2,FALSE))</f>
        <v/>
      </c>
      <c r="G44" s="4"/>
      <c r="H44" s="5">
        <f>IF($B44="","",$F44*$G44)</f>
        <v/>
      </c>
      <c r="K44" s="7">
        <f>IF($B44="","",IF($I44&lt;&gt;"Completed","",$F44-SUMIFS('FIFO COGS'!$H$5:$H$1004,'FIFO COGS'!$F$5:$F$1004,$B44)))</f>
        <v/>
      </c>
    </row>
    <row r="45" spans="3:11">
      <c r="C45" s="9"/>
      <c r="E45" s="7">
        <f>IF($B45="","",VLOOKUP($D45,SKUs!$B$5:$C$104,2,FALSE))</f>
        <v/>
      </c>
      <c r="G45" s="4"/>
      <c r="H45" s="5">
        <f>IF($B45="","",$F45*$G45)</f>
        <v/>
      </c>
      <c r="K45" s="7">
        <f>IF($B45="","",IF($I45&lt;&gt;"Completed","",$F45-SUMIFS('FIFO COGS'!$H$5:$H$1004,'FIFO COGS'!$F$5:$F$1004,$B45)))</f>
        <v/>
      </c>
    </row>
    <row r="46" spans="3:11">
      <c r="C46" s="9"/>
      <c r="E46" s="7">
        <f>IF($B46="","",VLOOKUP($D46,SKUs!$B$5:$C$104,2,FALSE))</f>
        <v/>
      </c>
      <c r="G46" s="4"/>
      <c r="H46" s="5">
        <f>IF($B46="","",$F46*$G46)</f>
        <v/>
      </c>
      <c r="K46" s="7">
        <f>IF($B46="","",IF($I46&lt;&gt;"Completed","",$F46-SUMIFS('FIFO COGS'!$H$5:$H$1004,'FIFO COGS'!$F$5:$F$1004,$B46)))</f>
        <v/>
      </c>
    </row>
    <row r="47" spans="3:11">
      <c r="C47" s="9"/>
      <c r="E47" s="7">
        <f>IF($B47="","",VLOOKUP($D47,SKUs!$B$5:$C$104,2,FALSE))</f>
        <v/>
      </c>
      <c r="G47" s="4"/>
      <c r="H47" s="5">
        <f>IF($B47="","",$F47*$G47)</f>
        <v/>
      </c>
      <c r="K47" s="7">
        <f>IF($B47="","",IF($I47&lt;&gt;"Completed","",$F47-SUMIFS('FIFO COGS'!$H$5:$H$1004,'FIFO COGS'!$F$5:$F$1004,$B47)))</f>
        <v/>
      </c>
    </row>
    <row r="48" spans="3:11">
      <c r="C48" s="9"/>
      <c r="E48" s="7">
        <f>IF($B48="","",VLOOKUP($D48,SKUs!$B$5:$C$104,2,FALSE))</f>
        <v/>
      </c>
      <c r="G48" s="4"/>
      <c r="H48" s="5">
        <f>IF($B48="","",$F48*$G48)</f>
        <v/>
      </c>
      <c r="K48" s="7">
        <f>IF($B48="","",IF($I48&lt;&gt;"Completed","",$F48-SUMIFS('FIFO COGS'!$H$5:$H$1004,'FIFO COGS'!$F$5:$F$1004,$B48)))</f>
        <v/>
      </c>
    </row>
    <row r="49" spans="3:11">
      <c r="C49" s="9"/>
      <c r="E49" s="7">
        <f>IF($B49="","",VLOOKUP($D49,SKUs!$B$5:$C$104,2,FALSE))</f>
        <v/>
      </c>
      <c r="G49" s="4"/>
      <c r="H49" s="5">
        <f>IF($B49="","",$F49*$G49)</f>
        <v/>
      </c>
      <c r="K49" s="7">
        <f>IF($B49="","",IF($I49&lt;&gt;"Completed","",$F49-SUMIFS('FIFO COGS'!$H$5:$H$1004,'FIFO COGS'!$F$5:$F$1004,$B49)))</f>
        <v/>
      </c>
    </row>
    <row r="50" spans="3:11">
      <c r="C50" s="9"/>
      <c r="E50" s="7">
        <f>IF($B50="","",VLOOKUP($D50,SKUs!$B$5:$C$104,2,FALSE))</f>
        <v/>
      </c>
      <c r="G50" s="4"/>
      <c r="H50" s="5">
        <f>IF($B50="","",$F50*$G50)</f>
        <v/>
      </c>
      <c r="K50" s="7">
        <f>IF($B50="","",IF($I50&lt;&gt;"Completed","",$F50-SUMIFS('FIFO COGS'!$H$5:$H$1004,'FIFO COGS'!$F$5:$F$1004,$B50)))</f>
        <v/>
      </c>
    </row>
    <row r="51" spans="3:11">
      <c r="C51" s="9"/>
      <c r="E51" s="7">
        <f>IF($B51="","",VLOOKUP($D51,SKUs!$B$5:$C$104,2,FALSE))</f>
        <v/>
      </c>
      <c r="G51" s="4"/>
      <c r="H51" s="5">
        <f>IF($B51="","",$F51*$G51)</f>
        <v/>
      </c>
      <c r="K51" s="7">
        <f>IF($B51="","",IF($I51&lt;&gt;"Completed","",$F51-SUMIFS('FIFO COGS'!$H$5:$H$1004,'FIFO COGS'!$F$5:$F$1004,$B51)))</f>
        <v/>
      </c>
    </row>
    <row r="52" spans="3:11">
      <c r="C52" s="9"/>
      <c r="E52" s="7">
        <f>IF($B52="","",VLOOKUP($D52,SKUs!$B$5:$C$104,2,FALSE))</f>
        <v/>
      </c>
      <c r="G52" s="4"/>
      <c r="H52" s="5">
        <f>IF($B52="","",$F52*$G52)</f>
        <v/>
      </c>
      <c r="K52" s="7">
        <f>IF($B52="","",IF($I52&lt;&gt;"Completed","",$F52-SUMIFS('FIFO COGS'!$H$5:$H$1004,'FIFO COGS'!$F$5:$F$1004,$B52)))</f>
        <v/>
      </c>
    </row>
    <row r="53" spans="3:11">
      <c r="C53" s="9"/>
      <c r="E53" s="7">
        <f>IF($B53="","",VLOOKUP($D53,SKUs!$B$5:$C$104,2,FALSE))</f>
        <v/>
      </c>
      <c r="G53" s="4"/>
      <c r="H53" s="5">
        <f>IF($B53="","",$F53*$G53)</f>
        <v/>
      </c>
      <c r="K53" s="7">
        <f>IF($B53="","",IF($I53&lt;&gt;"Completed","",$F53-SUMIFS('FIFO COGS'!$H$5:$H$1004,'FIFO COGS'!$F$5:$F$1004,$B53)))</f>
        <v/>
      </c>
    </row>
    <row r="54" spans="3:11">
      <c r="C54" s="9"/>
      <c r="E54" s="7">
        <f>IF($B54="","",VLOOKUP($D54,SKUs!$B$5:$C$104,2,FALSE))</f>
        <v/>
      </c>
      <c r="G54" s="4"/>
      <c r="H54" s="5">
        <f>IF($B54="","",$F54*$G54)</f>
        <v/>
      </c>
      <c r="K54" s="7">
        <f>IF($B54="","",IF($I54&lt;&gt;"Completed","",$F54-SUMIFS('FIFO COGS'!$H$5:$H$1004,'FIFO COGS'!$F$5:$F$1004,$B54)))</f>
        <v/>
      </c>
    </row>
    <row r="55" spans="3:11">
      <c r="C55" s="9"/>
      <c r="E55" s="7">
        <f>IF($B55="","",VLOOKUP($D55,SKUs!$B$5:$C$104,2,FALSE))</f>
        <v/>
      </c>
      <c r="G55" s="4"/>
      <c r="H55" s="5">
        <f>IF($B55="","",$F55*$G55)</f>
        <v/>
      </c>
      <c r="K55" s="7">
        <f>IF($B55="","",IF($I55&lt;&gt;"Completed","",$F55-SUMIFS('FIFO COGS'!$H$5:$H$1004,'FIFO COGS'!$F$5:$F$1004,$B55)))</f>
        <v/>
      </c>
    </row>
    <row r="56" spans="3:11">
      <c r="C56" s="9"/>
      <c r="E56" s="7">
        <f>IF($B56="","",VLOOKUP($D56,SKUs!$B$5:$C$104,2,FALSE))</f>
        <v/>
      </c>
      <c r="G56" s="4"/>
      <c r="H56" s="5">
        <f>IF($B56="","",$F56*$G56)</f>
        <v/>
      </c>
      <c r="K56" s="7">
        <f>IF($B56="","",IF($I56&lt;&gt;"Completed","",$F56-SUMIFS('FIFO COGS'!$H$5:$H$1004,'FIFO COGS'!$F$5:$F$1004,$B56)))</f>
        <v/>
      </c>
    </row>
    <row r="57" spans="3:11">
      <c r="C57" s="9"/>
      <c r="E57" s="7">
        <f>IF($B57="","",VLOOKUP($D57,SKUs!$B$5:$C$104,2,FALSE))</f>
        <v/>
      </c>
      <c r="G57" s="4"/>
      <c r="H57" s="5">
        <f>IF($B57="","",$F57*$G57)</f>
        <v/>
      </c>
      <c r="K57" s="7">
        <f>IF($B57="","",IF($I57&lt;&gt;"Completed","",$F57-SUMIFS('FIFO COGS'!$H$5:$H$1004,'FIFO COGS'!$F$5:$F$1004,$B57)))</f>
        <v/>
      </c>
    </row>
    <row r="58" spans="3:11">
      <c r="C58" s="9"/>
      <c r="E58" s="7">
        <f>IF($B58="","",VLOOKUP($D58,SKUs!$B$5:$C$104,2,FALSE))</f>
        <v/>
      </c>
      <c r="G58" s="4"/>
      <c r="H58" s="5">
        <f>IF($B58="","",$F58*$G58)</f>
        <v/>
      </c>
      <c r="K58" s="7">
        <f>IF($B58="","",IF($I58&lt;&gt;"Completed","",$F58-SUMIFS('FIFO COGS'!$H$5:$H$1004,'FIFO COGS'!$F$5:$F$1004,$B58)))</f>
        <v/>
      </c>
    </row>
    <row r="59" spans="3:11">
      <c r="C59" s="9"/>
      <c r="E59" s="7">
        <f>IF($B59="","",VLOOKUP($D59,SKUs!$B$5:$C$104,2,FALSE))</f>
        <v/>
      </c>
      <c r="G59" s="4"/>
      <c r="H59" s="5">
        <f>IF($B59="","",$F59*$G59)</f>
        <v/>
      </c>
      <c r="K59" s="7">
        <f>IF($B59="","",IF($I59&lt;&gt;"Completed","",$F59-SUMIFS('FIFO COGS'!$H$5:$H$1004,'FIFO COGS'!$F$5:$F$1004,$B59)))</f>
        <v/>
      </c>
    </row>
    <row r="60" spans="3:11">
      <c r="C60" s="9"/>
      <c r="E60" s="7">
        <f>IF($B60="","",VLOOKUP($D60,SKUs!$B$5:$C$104,2,FALSE))</f>
        <v/>
      </c>
      <c r="G60" s="4"/>
      <c r="H60" s="5">
        <f>IF($B60="","",$F60*$G60)</f>
        <v/>
      </c>
      <c r="K60" s="7">
        <f>IF($B60="","",IF($I60&lt;&gt;"Completed","",$F60-SUMIFS('FIFO COGS'!$H$5:$H$1004,'FIFO COGS'!$F$5:$F$1004,$B60)))</f>
        <v/>
      </c>
    </row>
    <row r="61" spans="3:11">
      <c r="C61" s="9"/>
      <c r="E61" s="7">
        <f>IF($B61="","",VLOOKUP($D61,SKUs!$B$5:$C$104,2,FALSE))</f>
        <v/>
      </c>
      <c r="G61" s="4"/>
      <c r="H61" s="5">
        <f>IF($B61="","",$F61*$G61)</f>
        <v/>
      </c>
      <c r="K61" s="7">
        <f>IF($B61="","",IF($I61&lt;&gt;"Completed","",$F61-SUMIFS('FIFO COGS'!$H$5:$H$1004,'FIFO COGS'!$F$5:$F$1004,$B61)))</f>
        <v/>
      </c>
    </row>
    <row r="62" spans="3:11">
      <c r="C62" s="9"/>
      <c r="E62" s="7">
        <f>IF($B62="","",VLOOKUP($D62,SKUs!$B$5:$C$104,2,FALSE))</f>
        <v/>
      </c>
      <c r="G62" s="4"/>
      <c r="H62" s="5">
        <f>IF($B62="","",$F62*$G62)</f>
        <v/>
      </c>
      <c r="K62" s="7">
        <f>IF($B62="","",IF($I62&lt;&gt;"Completed","",$F62-SUMIFS('FIFO COGS'!$H$5:$H$1004,'FIFO COGS'!$F$5:$F$1004,$B62)))</f>
        <v/>
      </c>
    </row>
    <row r="63" spans="3:11">
      <c r="C63" s="9"/>
      <c r="E63" s="7">
        <f>IF($B63="","",VLOOKUP($D63,SKUs!$B$5:$C$104,2,FALSE))</f>
        <v/>
      </c>
      <c r="G63" s="4"/>
      <c r="H63" s="5">
        <f>IF($B63="","",$F63*$G63)</f>
        <v/>
      </c>
      <c r="K63" s="7">
        <f>IF($B63="","",IF($I63&lt;&gt;"Completed","",$F63-SUMIFS('FIFO COGS'!$H$5:$H$1004,'FIFO COGS'!$F$5:$F$1004,$B63)))</f>
        <v/>
      </c>
    </row>
    <row r="64" spans="3:11">
      <c r="C64" s="9"/>
      <c r="E64" s="7">
        <f>IF($B64="","",VLOOKUP($D64,SKUs!$B$5:$C$104,2,FALSE))</f>
        <v/>
      </c>
      <c r="G64" s="4"/>
      <c r="H64" s="5">
        <f>IF($B64="","",$F64*$G64)</f>
        <v/>
      </c>
      <c r="K64" s="7">
        <f>IF($B64="","",IF($I64&lt;&gt;"Completed","",$F64-SUMIFS('FIFO COGS'!$H$5:$H$1004,'FIFO COGS'!$F$5:$F$1004,$B64)))</f>
        <v/>
      </c>
    </row>
    <row r="65" spans="3:11">
      <c r="C65" s="9"/>
      <c r="E65" s="7">
        <f>IF($B65="","",VLOOKUP($D65,SKUs!$B$5:$C$104,2,FALSE))</f>
        <v/>
      </c>
      <c r="G65" s="4"/>
      <c r="H65" s="5">
        <f>IF($B65="","",$F65*$G65)</f>
        <v/>
      </c>
      <c r="K65" s="7">
        <f>IF($B65="","",IF($I65&lt;&gt;"Completed","",$F65-SUMIFS('FIFO COGS'!$H$5:$H$1004,'FIFO COGS'!$F$5:$F$1004,$B65)))</f>
        <v/>
      </c>
    </row>
    <row r="66" spans="3:11">
      <c r="C66" s="9"/>
      <c r="E66" s="7">
        <f>IF($B66="","",VLOOKUP($D66,SKUs!$B$5:$C$104,2,FALSE))</f>
        <v/>
      </c>
      <c r="G66" s="4"/>
      <c r="H66" s="5">
        <f>IF($B66="","",$F66*$G66)</f>
        <v/>
      </c>
      <c r="K66" s="7">
        <f>IF($B66="","",IF($I66&lt;&gt;"Completed","",$F66-SUMIFS('FIFO COGS'!$H$5:$H$1004,'FIFO COGS'!$F$5:$F$1004,$B66)))</f>
        <v/>
      </c>
    </row>
    <row r="67" spans="3:11">
      <c r="C67" s="9"/>
      <c r="E67" s="7">
        <f>IF($B67="","",VLOOKUP($D67,SKUs!$B$5:$C$104,2,FALSE))</f>
        <v/>
      </c>
      <c r="G67" s="4"/>
      <c r="H67" s="5">
        <f>IF($B67="","",$F67*$G67)</f>
        <v/>
      </c>
      <c r="K67" s="7">
        <f>IF($B67="","",IF($I67&lt;&gt;"Completed","",$F67-SUMIFS('FIFO COGS'!$H$5:$H$1004,'FIFO COGS'!$F$5:$F$1004,$B67)))</f>
        <v/>
      </c>
    </row>
    <row r="68" spans="3:11">
      <c r="C68" s="9"/>
      <c r="E68" s="7">
        <f>IF($B68="","",VLOOKUP($D68,SKUs!$B$5:$C$104,2,FALSE))</f>
        <v/>
      </c>
      <c r="G68" s="4"/>
      <c r="H68" s="5">
        <f>IF($B68="","",$F68*$G68)</f>
        <v/>
      </c>
      <c r="K68" s="7">
        <f>IF($B68="","",IF($I68&lt;&gt;"Completed","",$F68-SUMIFS('FIFO COGS'!$H$5:$H$1004,'FIFO COGS'!$F$5:$F$1004,$B68)))</f>
        <v/>
      </c>
    </row>
    <row r="69" spans="3:11">
      <c r="C69" s="9"/>
      <c r="E69" s="7">
        <f>IF($B69="","",VLOOKUP($D69,SKUs!$B$5:$C$104,2,FALSE))</f>
        <v/>
      </c>
      <c r="G69" s="4"/>
      <c r="H69" s="5">
        <f>IF($B69="","",$F69*$G69)</f>
        <v/>
      </c>
      <c r="K69" s="7">
        <f>IF($B69="","",IF($I69&lt;&gt;"Completed","",$F69-SUMIFS('FIFO COGS'!$H$5:$H$1004,'FIFO COGS'!$F$5:$F$1004,$B69)))</f>
        <v/>
      </c>
    </row>
    <row r="70" spans="3:11">
      <c r="C70" s="9"/>
      <c r="E70" s="7">
        <f>IF($B70="","",VLOOKUP($D70,SKUs!$B$5:$C$104,2,FALSE))</f>
        <v/>
      </c>
      <c r="G70" s="4"/>
      <c r="H70" s="5">
        <f>IF($B70="","",$F70*$G70)</f>
        <v/>
      </c>
      <c r="K70" s="7">
        <f>IF($B70="","",IF($I70&lt;&gt;"Completed","",$F70-SUMIFS('FIFO COGS'!$H$5:$H$1004,'FIFO COGS'!$F$5:$F$1004,$B70)))</f>
        <v/>
      </c>
    </row>
    <row r="71" spans="3:11">
      <c r="C71" s="9"/>
      <c r="E71" s="7">
        <f>IF($B71="","",VLOOKUP($D71,SKUs!$B$5:$C$104,2,FALSE))</f>
        <v/>
      </c>
      <c r="G71" s="4"/>
      <c r="H71" s="5">
        <f>IF($B71="","",$F71*$G71)</f>
        <v/>
      </c>
      <c r="K71" s="7">
        <f>IF($B71="","",IF($I71&lt;&gt;"Completed","",$F71-SUMIFS('FIFO COGS'!$H$5:$H$1004,'FIFO COGS'!$F$5:$F$1004,$B71)))</f>
        <v/>
      </c>
    </row>
    <row r="72" spans="3:11">
      <c r="C72" s="9"/>
      <c r="E72" s="7">
        <f>IF($B72="","",VLOOKUP($D72,SKUs!$B$5:$C$104,2,FALSE))</f>
        <v/>
      </c>
      <c r="G72" s="4"/>
      <c r="H72" s="5">
        <f>IF($B72="","",$F72*$G72)</f>
        <v/>
      </c>
      <c r="K72" s="7">
        <f>IF($B72="","",IF($I72&lt;&gt;"Completed","",$F72-SUMIFS('FIFO COGS'!$H$5:$H$1004,'FIFO COGS'!$F$5:$F$1004,$B72)))</f>
        <v/>
      </c>
    </row>
    <row r="73" spans="3:11">
      <c r="C73" s="9"/>
      <c r="E73" s="7">
        <f>IF($B73="","",VLOOKUP($D73,SKUs!$B$5:$C$104,2,FALSE))</f>
        <v/>
      </c>
      <c r="G73" s="4"/>
      <c r="H73" s="5">
        <f>IF($B73="","",$F73*$G73)</f>
        <v/>
      </c>
      <c r="K73" s="7">
        <f>IF($B73="","",IF($I73&lt;&gt;"Completed","",$F73-SUMIFS('FIFO COGS'!$H$5:$H$1004,'FIFO COGS'!$F$5:$F$1004,$B73)))</f>
        <v/>
      </c>
    </row>
    <row r="74" spans="3:11">
      <c r="C74" s="9"/>
      <c r="E74" s="7">
        <f>IF($B74="","",VLOOKUP($D74,SKUs!$B$5:$C$104,2,FALSE))</f>
        <v/>
      </c>
      <c r="G74" s="4"/>
      <c r="H74" s="5">
        <f>IF($B74="","",$F74*$G74)</f>
        <v/>
      </c>
      <c r="K74" s="7">
        <f>IF($B74="","",IF($I74&lt;&gt;"Completed","",$F74-SUMIFS('FIFO COGS'!$H$5:$H$1004,'FIFO COGS'!$F$5:$F$1004,$B74)))</f>
        <v/>
      </c>
    </row>
    <row r="75" spans="3:11">
      <c r="C75" s="9"/>
      <c r="E75" s="7">
        <f>IF($B75="","",VLOOKUP($D75,SKUs!$B$5:$C$104,2,FALSE))</f>
        <v/>
      </c>
      <c r="G75" s="4"/>
      <c r="H75" s="5">
        <f>IF($B75="","",$F75*$G75)</f>
        <v/>
      </c>
      <c r="K75" s="7">
        <f>IF($B75="","",IF($I75&lt;&gt;"Completed","",$F75-SUMIFS('FIFO COGS'!$H$5:$H$1004,'FIFO COGS'!$F$5:$F$1004,$B75)))</f>
        <v/>
      </c>
    </row>
    <row r="76" spans="3:11">
      <c r="C76" s="9"/>
      <c r="E76" s="7">
        <f>IF($B76="","",VLOOKUP($D76,SKUs!$B$5:$C$104,2,FALSE))</f>
        <v/>
      </c>
      <c r="G76" s="4"/>
      <c r="H76" s="5">
        <f>IF($B76="","",$F76*$G76)</f>
        <v/>
      </c>
      <c r="K76" s="7">
        <f>IF($B76="","",IF($I76&lt;&gt;"Completed","",$F76-SUMIFS('FIFO COGS'!$H$5:$H$1004,'FIFO COGS'!$F$5:$F$1004,$B76)))</f>
        <v/>
      </c>
    </row>
    <row r="77" spans="3:11">
      <c r="C77" s="9"/>
      <c r="E77" s="7">
        <f>IF($B77="","",VLOOKUP($D77,SKUs!$B$5:$C$104,2,FALSE))</f>
        <v/>
      </c>
      <c r="G77" s="4"/>
      <c r="H77" s="5">
        <f>IF($B77="","",$F77*$G77)</f>
        <v/>
      </c>
      <c r="K77" s="7">
        <f>IF($B77="","",IF($I77&lt;&gt;"Completed","",$F77-SUMIFS('FIFO COGS'!$H$5:$H$1004,'FIFO COGS'!$F$5:$F$1004,$B77)))</f>
        <v/>
      </c>
    </row>
    <row r="78" spans="3:11">
      <c r="C78" s="9"/>
      <c r="E78" s="7">
        <f>IF($B78="","",VLOOKUP($D78,SKUs!$B$5:$C$104,2,FALSE))</f>
        <v/>
      </c>
      <c r="G78" s="4"/>
      <c r="H78" s="5">
        <f>IF($B78="","",$F78*$G78)</f>
        <v/>
      </c>
      <c r="K78" s="7">
        <f>IF($B78="","",IF($I78&lt;&gt;"Completed","",$F78-SUMIFS('FIFO COGS'!$H$5:$H$1004,'FIFO COGS'!$F$5:$F$1004,$B78)))</f>
        <v/>
      </c>
    </row>
    <row r="79" spans="3:11">
      <c r="C79" s="9"/>
      <c r="E79" s="7">
        <f>IF($B79="","",VLOOKUP($D79,SKUs!$B$5:$C$104,2,FALSE))</f>
        <v/>
      </c>
      <c r="G79" s="4"/>
      <c r="H79" s="5">
        <f>IF($B79="","",$F79*$G79)</f>
        <v/>
      </c>
      <c r="K79" s="7">
        <f>IF($B79="","",IF($I79&lt;&gt;"Completed","",$F79-SUMIFS('FIFO COGS'!$H$5:$H$1004,'FIFO COGS'!$F$5:$F$1004,$B79)))</f>
        <v/>
      </c>
    </row>
    <row r="80" spans="3:11">
      <c r="C80" s="9"/>
      <c r="E80" s="7">
        <f>IF($B80="","",VLOOKUP($D80,SKUs!$B$5:$C$104,2,FALSE))</f>
        <v/>
      </c>
      <c r="G80" s="4"/>
      <c r="H80" s="5">
        <f>IF($B80="","",$F80*$G80)</f>
        <v/>
      </c>
      <c r="K80" s="7">
        <f>IF($B80="","",IF($I80&lt;&gt;"Completed","",$F80-SUMIFS('FIFO COGS'!$H$5:$H$1004,'FIFO COGS'!$F$5:$F$1004,$B80)))</f>
        <v/>
      </c>
    </row>
    <row r="81" spans="3:11">
      <c r="C81" s="9"/>
      <c r="E81" s="7">
        <f>IF($B81="","",VLOOKUP($D81,SKUs!$B$5:$C$104,2,FALSE))</f>
        <v/>
      </c>
      <c r="G81" s="4"/>
      <c r="H81" s="5">
        <f>IF($B81="","",$F81*$G81)</f>
        <v/>
      </c>
      <c r="K81" s="7">
        <f>IF($B81="","",IF($I81&lt;&gt;"Completed","",$F81-SUMIFS('FIFO COGS'!$H$5:$H$1004,'FIFO COGS'!$F$5:$F$1004,$B81)))</f>
        <v/>
      </c>
    </row>
    <row r="82" spans="3:11">
      <c r="C82" s="9"/>
      <c r="E82" s="7">
        <f>IF($B82="","",VLOOKUP($D82,SKUs!$B$5:$C$104,2,FALSE))</f>
        <v/>
      </c>
      <c r="G82" s="4"/>
      <c r="H82" s="5">
        <f>IF($B82="","",$F82*$G82)</f>
        <v/>
      </c>
      <c r="K82" s="7">
        <f>IF($B82="","",IF($I82&lt;&gt;"Completed","",$F82-SUMIFS('FIFO COGS'!$H$5:$H$1004,'FIFO COGS'!$F$5:$F$1004,$B82)))</f>
        <v/>
      </c>
    </row>
    <row r="83" spans="3:11">
      <c r="C83" s="9"/>
      <c r="E83" s="7">
        <f>IF($B83="","",VLOOKUP($D83,SKUs!$B$5:$C$104,2,FALSE))</f>
        <v/>
      </c>
      <c r="G83" s="4"/>
      <c r="H83" s="5">
        <f>IF($B83="","",$F83*$G83)</f>
        <v/>
      </c>
      <c r="K83" s="7">
        <f>IF($B83="","",IF($I83&lt;&gt;"Completed","",$F83-SUMIFS('FIFO COGS'!$H$5:$H$1004,'FIFO COGS'!$F$5:$F$1004,$B83)))</f>
        <v/>
      </c>
    </row>
    <row r="84" spans="3:11">
      <c r="C84" s="9"/>
      <c r="E84" s="7">
        <f>IF($B84="","",VLOOKUP($D84,SKUs!$B$5:$C$104,2,FALSE))</f>
        <v/>
      </c>
      <c r="G84" s="4"/>
      <c r="H84" s="5">
        <f>IF($B84="","",$F84*$G84)</f>
        <v/>
      </c>
      <c r="K84" s="7">
        <f>IF($B84="","",IF($I84&lt;&gt;"Completed","",$F84-SUMIFS('FIFO COGS'!$H$5:$H$1004,'FIFO COGS'!$F$5:$F$1004,$B84)))</f>
        <v/>
      </c>
    </row>
    <row r="85" spans="3:11">
      <c r="C85" s="9"/>
      <c r="E85" s="7">
        <f>IF($B85="","",VLOOKUP($D85,SKUs!$B$5:$C$104,2,FALSE))</f>
        <v/>
      </c>
      <c r="G85" s="4"/>
      <c r="H85" s="5">
        <f>IF($B85="","",$F85*$G85)</f>
        <v/>
      </c>
      <c r="K85" s="7">
        <f>IF($B85="","",IF($I85&lt;&gt;"Completed","",$F85-SUMIFS('FIFO COGS'!$H$5:$H$1004,'FIFO COGS'!$F$5:$F$1004,$B85)))</f>
        <v/>
      </c>
    </row>
    <row r="86" spans="3:11">
      <c r="C86" s="9"/>
      <c r="E86" s="7">
        <f>IF($B86="","",VLOOKUP($D86,SKUs!$B$5:$C$104,2,FALSE))</f>
        <v/>
      </c>
      <c r="G86" s="4"/>
      <c r="H86" s="5">
        <f>IF($B86="","",$F86*$G86)</f>
        <v/>
      </c>
      <c r="K86" s="7">
        <f>IF($B86="","",IF($I86&lt;&gt;"Completed","",$F86-SUMIFS('FIFO COGS'!$H$5:$H$1004,'FIFO COGS'!$F$5:$F$1004,$B86)))</f>
        <v/>
      </c>
    </row>
    <row r="87" spans="3:11">
      <c r="C87" s="9"/>
      <c r="E87" s="7">
        <f>IF($B87="","",VLOOKUP($D87,SKUs!$B$5:$C$104,2,FALSE))</f>
        <v/>
      </c>
      <c r="G87" s="4"/>
      <c r="H87" s="5">
        <f>IF($B87="","",$F87*$G87)</f>
        <v/>
      </c>
      <c r="K87" s="7">
        <f>IF($B87="","",IF($I87&lt;&gt;"Completed","",$F87-SUMIFS('FIFO COGS'!$H$5:$H$1004,'FIFO COGS'!$F$5:$F$1004,$B87)))</f>
        <v/>
      </c>
    </row>
    <row r="88" spans="3:11">
      <c r="C88" s="9"/>
      <c r="E88" s="7">
        <f>IF($B88="","",VLOOKUP($D88,SKUs!$B$5:$C$104,2,FALSE))</f>
        <v/>
      </c>
      <c r="G88" s="4"/>
      <c r="H88" s="5">
        <f>IF($B88="","",$F88*$G88)</f>
        <v/>
      </c>
      <c r="K88" s="7">
        <f>IF($B88="","",IF($I88&lt;&gt;"Completed","",$F88-SUMIFS('FIFO COGS'!$H$5:$H$1004,'FIFO COGS'!$F$5:$F$1004,$B88)))</f>
        <v/>
      </c>
    </row>
    <row r="89" spans="3:11">
      <c r="C89" s="9"/>
      <c r="E89" s="7">
        <f>IF($B89="","",VLOOKUP($D89,SKUs!$B$5:$C$104,2,FALSE))</f>
        <v/>
      </c>
      <c r="G89" s="4"/>
      <c r="H89" s="5">
        <f>IF($B89="","",$F89*$G89)</f>
        <v/>
      </c>
      <c r="K89" s="7">
        <f>IF($B89="","",IF($I89&lt;&gt;"Completed","",$F89-SUMIFS('FIFO COGS'!$H$5:$H$1004,'FIFO COGS'!$F$5:$F$1004,$B89)))</f>
        <v/>
      </c>
    </row>
    <row r="90" spans="3:11">
      <c r="C90" s="9"/>
      <c r="E90" s="7">
        <f>IF($B90="","",VLOOKUP($D90,SKUs!$B$5:$C$104,2,FALSE))</f>
        <v/>
      </c>
      <c r="G90" s="4"/>
      <c r="H90" s="5">
        <f>IF($B90="","",$F90*$G90)</f>
        <v/>
      </c>
      <c r="K90" s="7">
        <f>IF($B90="","",IF($I90&lt;&gt;"Completed","",$F90-SUMIFS('FIFO COGS'!$H$5:$H$1004,'FIFO COGS'!$F$5:$F$1004,$B90)))</f>
        <v/>
      </c>
    </row>
    <row r="91" spans="3:11">
      <c r="C91" s="9"/>
      <c r="E91" s="7">
        <f>IF($B91="","",VLOOKUP($D91,SKUs!$B$5:$C$104,2,FALSE))</f>
        <v/>
      </c>
      <c r="G91" s="4"/>
      <c r="H91" s="5">
        <f>IF($B91="","",$F91*$G91)</f>
        <v/>
      </c>
      <c r="K91" s="7">
        <f>IF($B91="","",IF($I91&lt;&gt;"Completed","",$F91-SUMIFS('FIFO COGS'!$H$5:$H$1004,'FIFO COGS'!$F$5:$F$1004,$B91)))</f>
        <v/>
      </c>
    </row>
    <row r="92" spans="3:11">
      <c r="C92" s="9"/>
      <c r="E92" s="7">
        <f>IF($B92="","",VLOOKUP($D92,SKUs!$B$5:$C$104,2,FALSE))</f>
        <v/>
      </c>
      <c r="G92" s="4"/>
      <c r="H92" s="5">
        <f>IF($B92="","",$F92*$G92)</f>
        <v/>
      </c>
      <c r="K92" s="7">
        <f>IF($B92="","",IF($I92&lt;&gt;"Completed","",$F92-SUMIFS('FIFO COGS'!$H$5:$H$1004,'FIFO COGS'!$F$5:$F$1004,$B92)))</f>
        <v/>
      </c>
    </row>
    <row r="93" spans="3:11">
      <c r="C93" s="9"/>
      <c r="E93" s="7">
        <f>IF($B93="","",VLOOKUP($D93,SKUs!$B$5:$C$104,2,FALSE))</f>
        <v/>
      </c>
      <c r="G93" s="4"/>
      <c r="H93" s="5">
        <f>IF($B93="","",$F93*$G93)</f>
        <v/>
      </c>
      <c r="K93" s="7">
        <f>IF($B93="","",IF($I93&lt;&gt;"Completed","",$F93-SUMIFS('FIFO COGS'!$H$5:$H$1004,'FIFO COGS'!$F$5:$F$1004,$B93)))</f>
        <v/>
      </c>
    </row>
    <row r="94" spans="3:11">
      <c r="C94" s="9"/>
      <c r="E94" s="7">
        <f>IF($B94="","",VLOOKUP($D94,SKUs!$B$5:$C$104,2,FALSE))</f>
        <v/>
      </c>
      <c r="G94" s="4"/>
      <c r="H94" s="5">
        <f>IF($B94="","",$F94*$G94)</f>
        <v/>
      </c>
      <c r="K94" s="7">
        <f>IF($B94="","",IF($I94&lt;&gt;"Completed","",$F94-SUMIFS('FIFO COGS'!$H$5:$H$1004,'FIFO COGS'!$F$5:$F$1004,$B94)))</f>
        <v/>
      </c>
    </row>
    <row r="95" spans="3:11">
      <c r="C95" s="9"/>
      <c r="E95" s="7">
        <f>IF($B95="","",VLOOKUP($D95,SKUs!$B$5:$C$104,2,FALSE))</f>
        <v/>
      </c>
      <c r="G95" s="4"/>
      <c r="H95" s="5">
        <f>IF($B95="","",$F95*$G95)</f>
        <v/>
      </c>
      <c r="K95" s="7">
        <f>IF($B95="","",IF($I95&lt;&gt;"Completed","",$F95-SUMIFS('FIFO COGS'!$H$5:$H$1004,'FIFO COGS'!$F$5:$F$1004,$B95)))</f>
        <v/>
      </c>
    </row>
    <row r="96" spans="3:11">
      <c r="C96" s="9"/>
      <c r="E96" s="7">
        <f>IF($B96="","",VLOOKUP($D96,SKUs!$B$5:$C$104,2,FALSE))</f>
        <v/>
      </c>
      <c r="G96" s="4"/>
      <c r="H96" s="5">
        <f>IF($B96="","",$F96*$G96)</f>
        <v/>
      </c>
      <c r="K96" s="7">
        <f>IF($B96="","",IF($I96&lt;&gt;"Completed","",$F96-SUMIFS('FIFO COGS'!$H$5:$H$1004,'FIFO COGS'!$F$5:$F$1004,$B96)))</f>
        <v/>
      </c>
    </row>
    <row r="97" spans="3:11">
      <c r="C97" s="9"/>
      <c r="E97" s="7">
        <f>IF($B97="","",VLOOKUP($D97,SKUs!$B$5:$C$104,2,FALSE))</f>
        <v/>
      </c>
      <c r="G97" s="4"/>
      <c r="H97" s="5">
        <f>IF($B97="","",$F97*$G97)</f>
        <v/>
      </c>
      <c r="K97" s="7">
        <f>IF($B97="","",IF($I97&lt;&gt;"Completed","",$F97-SUMIFS('FIFO COGS'!$H$5:$H$1004,'FIFO COGS'!$F$5:$F$1004,$B97)))</f>
        <v/>
      </c>
    </row>
    <row r="98" spans="3:11">
      <c r="C98" s="9"/>
      <c r="E98" s="7">
        <f>IF($B98="","",VLOOKUP($D98,SKUs!$B$5:$C$104,2,FALSE))</f>
        <v/>
      </c>
      <c r="G98" s="4"/>
      <c r="H98" s="5">
        <f>IF($B98="","",$F98*$G98)</f>
        <v/>
      </c>
      <c r="K98" s="7">
        <f>IF($B98="","",IF($I98&lt;&gt;"Completed","",$F98-SUMIFS('FIFO COGS'!$H$5:$H$1004,'FIFO COGS'!$F$5:$F$1004,$B98)))</f>
        <v/>
      </c>
    </row>
    <row r="99" spans="3:11">
      <c r="C99" s="9"/>
      <c r="E99" s="7">
        <f>IF($B99="","",VLOOKUP($D99,SKUs!$B$5:$C$104,2,FALSE))</f>
        <v/>
      </c>
      <c r="G99" s="4"/>
      <c r="H99" s="5">
        <f>IF($B99="","",$F99*$G99)</f>
        <v/>
      </c>
      <c r="K99" s="7">
        <f>IF($B99="","",IF($I99&lt;&gt;"Completed","",$F99-SUMIFS('FIFO COGS'!$H$5:$H$1004,'FIFO COGS'!$F$5:$F$1004,$B99)))</f>
        <v/>
      </c>
    </row>
    <row r="100" spans="3:11">
      <c r="C100" s="9"/>
      <c r="E100" s="7">
        <f>IF($B100="","",VLOOKUP($D100,SKUs!$B$5:$C$104,2,FALSE))</f>
        <v/>
      </c>
      <c r="G100" s="4"/>
      <c r="H100" s="5">
        <f>IF($B100="","",$F100*$G100)</f>
        <v/>
      </c>
      <c r="K100" s="7">
        <f>IF($B100="","",IF($I100&lt;&gt;"Completed","",$F100-SUMIFS('FIFO COGS'!$H$5:$H$1004,'FIFO COGS'!$F$5:$F$1004,$B100)))</f>
        <v/>
      </c>
    </row>
    <row r="101" spans="3:11">
      <c r="C101" s="9"/>
      <c r="E101" s="7">
        <f>IF($B101="","",VLOOKUP($D101,SKUs!$B$5:$C$104,2,FALSE))</f>
        <v/>
      </c>
      <c r="G101" s="4"/>
      <c r="H101" s="5">
        <f>IF($B101="","",$F101*$G101)</f>
        <v/>
      </c>
      <c r="K101" s="7">
        <f>IF($B101="","",IF($I101&lt;&gt;"Completed","",$F101-SUMIFS('FIFO COGS'!$H$5:$H$1004,'FIFO COGS'!$F$5:$F$1004,$B101)))</f>
        <v/>
      </c>
    </row>
    <row r="102" spans="3:11">
      <c r="C102" s="9"/>
      <c r="E102" s="7">
        <f>IF($B102="","",VLOOKUP($D102,SKUs!$B$5:$C$104,2,FALSE))</f>
        <v/>
      </c>
      <c r="G102" s="4"/>
      <c r="H102" s="5">
        <f>IF($B102="","",$F102*$G102)</f>
        <v/>
      </c>
      <c r="K102" s="7">
        <f>IF($B102="","",IF($I102&lt;&gt;"Completed","",$F102-SUMIFS('FIFO COGS'!$H$5:$H$1004,'FIFO COGS'!$F$5:$F$1004,$B102)))</f>
        <v/>
      </c>
    </row>
    <row r="103" spans="3:11">
      <c r="C103" s="9"/>
      <c r="E103" s="7">
        <f>IF($B103="","",VLOOKUP($D103,SKUs!$B$5:$C$104,2,FALSE))</f>
        <v/>
      </c>
      <c r="G103" s="4"/>
      <c r="H103" s="5">
        <f>IF($B103="","",$F103*$G103)</f>
        <v/>
      </c>
      <c r="K103" s="7">
        <f>IF($B103="","",IF($I103&lt;&gt;"Completed","",$F103-SUMIFS('FIFO COGS'!$H$5:$H$1004,'FIFO COGS'!$F$5:$F$1004,$B103)))</f>
        <v/>
      </c>
    </row>
    <row r="104" spans="3:11">
      <c r="C104" s="9"/>
      <c r="E104" s="7">
        <f>IF($B104="","",VLOOKUP($D104,SKUs!$B$5:$C$104,2,FALSE))</f>
        <v/>
      </c>
      <c r="G104" s="4"/>
      <c r="H104" s="5">
        <f>IF($B104="","",$F104*$G104)</f>
        <v/>
      </c>
      <c r="K104" s="7">
        <f>IF($B104="","",IF($I104&lt;&gt;"Completed","",$F104-SUMIFS('FIFO COGS'!$H$5:$H$1004,'FIFO COGS'!$F$5:$F$1004,$B104)))</f>
        <v/>
      </c>
    </row>
    <row r="105" spans="3:11">
      <c r="C105" s="9"/>
      <c r="E105" s="7">
        <f>IF($B105="","",VLOOKUP($D105,SKUs!$B$5:$C$104,2,FALSE))</f>
        <v/>
      </c>
      <c r="G105" s="4"/>
      <c r="H105" s="5">
        <f>IF($B105="","",$F105*$G105)</f>
        <v/>
      </c>
      <c r="K105" s="7">
        <f>IF($B105="","",IF($I105&lt;&gt;"Completed","",$F105-SUMIFS('FIFO COGS'!$H$5:$H$1004,'FIFO COGS'!$F$5:$F$1004,$B105)))</f>
        <v/>
      </c>
    </row>
    <row r="106" spans="3:11">
      <c r="C106" s="9"/>
      <c r="E106" s="7">
        <f>IF($B106="","",VLOOKUP($D106,SKUs!$B$5:$C$104,2,FALSE))</f>
        <v/>
      </c>
      <c r="G106" s="4"/>
      <c r="H106" s="5">
        <f>IF($B106="","",$F106*$G106)</f>
        <v/>
      </c>
      <c r="K106" s="7">
        <f>IF($B106="","",IF($I106&lt;&gt;"Completed","",$F106-SUMIFS('FIFO COGS'!$H$5:$H$1004,'FIFO COGS'!$F$5:$F$1004,$B106)))</f>
        <v/>
      </c>
    </row>
    <row r="107" spans="3:11">
      <c r="C107" s="9"/>
      <c r="E107" s="7">
        <f>IF($B107="","",VLOOKUP($D107,SKUs!$B$5:$C$104,2,FALSE))</f>
        <v/>
      </c>
      <c r="G107" s="4"/>
      <c r="H107" s="5">
        <f>IF($B107="","",$F107*$G107)</f>
        <v/>
      </c>
      <c r="K107" s="7">
        <f>IF($B107="","",IF($I107&lt;&gt;"Completed","",$F107-SUMIFS('FIFO COGS'!$H$5:$H$1004,'FIFO COGS'!$F$5:$F$1004,$B107)))</f>
        <v/>
      </c>
    </row>
    <row r="108" spans="3:11">
      <c r="C108" s="9"/>
      <c r="E108" s="7">
        <f>IF($B108="","",VLOOKUP($D108,SKUs!$B$5:$C$104,2,FALSE))</f>
        <v/>
      </c>
      <c r="G108" s="4"/>
      <c r="H108" s="5">
        <f>IF($B108="","",$F108*$G108)</f>
        <v/>
      </c>
      <c r="K108" s="7">
        <f>IF($B108="","",IF($I108&lt;&gt;"Completed","",$F108-SUMIFS('FIFO COGS'!$H$5:$H$1004,'FIFO COGS'!$F$5:$F$1004,$B108)))</f>
        <v/>
      </c>
    </row>
    <row r="109" spans="3:11">
      <c r="C109" s="9"/>
      <c r="E109" s="7">
        <f>IF($B109="","",VLOOKUP($D109,SKUs!$B$5:$C$104,2,FALSE))</f>
        <v/>
      </c>
      <c r="G109" s="4"/>
      <c r="H109" s="5">
        <f>IF($B109="","",$F109*$G109)</f>
        <v/>
      </c>
      <c r="K109" s="7">
        <f>IF($B109="","",IF($I109&lt;&gt;"Completed","",$F109-SUMIFS('FIFO COGS'!$H$5:$H$1004,'FIFO COGS'!$F$5:$F$1004,$B109)))</f>
        <v/>
      </c>
    </row>
    <row r="110" spans="3:11">
      <c r="C110" s="9"/>
      <c r="E110" s="7">
        <f>IF($B110="","",VLOOKUP($D110,SKUs!$B$5:$C$104,2,FALSE))</f>
        <v/>
      </c>
      <c r="G110" s="4"/>
      <c r="H110" s="5">
        <f>IF($B110="","",$F110*$G110)</f>
        <v/>
      </c>
      <c r="K110" s="7">
        <f>IF($B110="","",IF($I110&lt;&gt;"Completed","",$F110-SUMIFS('FIFO COGS'!$H$5:$H$1004,'FIFO COGS'!$F$5:$F$1004,$B110)))</f>
        <v/>
      </c>
    </row>
    <row r="111" spans="3:11">
      <c r="C111" s="9"/>
      <c r="E111" s="7">
        <f>IF($B111="","",VLOOKUP($D111,SKUs!$B$5:$C$104,2,FALSE))</f>
        <v/>
      </c>
      <c r="G111" s="4"/>
      <c r="H111" s="5">
        <f>IF($B111="","",$F111*$G111)</f>
        <v/>
      </c>
      <c r="K111" s="7">
        <f>IF($B111="","",IF($I111&lt;&gt;"Completed","",$F111-SUMIFS('FIFO COGS'!$H$5:$H$1004,'FIFO COGS'!$F$5:$F$1004,$B111)))</f>
        <v/>
      </c>
    </row>
    <row r="112" spans="3:11">
      <c r="C112" s="9"/>
      <c r="E112" s="7">
        <f>IF($B112="","",VLOOKUP($D112,SKUs!$B$5:$C$104,2,FALSE))</f>
        <v/>
      </c>
      <c r="G112" s="4"/>
      <c r="H112" s="5">
        <f>IF($B112="","",$F112*$G112)</f>
        <v/>
      </c>
      <c r="K112" s="7">
        <f>IF($B112="","",IF($I112&lt;&gt;"Completed","",$F112-SUMIFS('FIFO COGS'!$H$5:$H$1004,'FIFO COGS'!$F$5:$F$1004,$B112)))</f>
        <v/>
      </c>
    </row>
    <row r="113" spans="3:11">
      <c r="C113" s="9"/>
      <c r="E113" s="7">
        <f>IF($B113="","",VLOOKUP($D113,SKUs!$B$5:$C$104,2,FALSE))</f>
        <v/>
      </c>
      <c r="G113" s="4"/>
      <c r="H113" s="5">
        <f>IF($B113="","",$F113*$G113)</f>
        <v/>
      </c>
      <c r="K113" s="7">
        <f>IF($B113="","",IF($I113&lt;&gt;"Completed","",$F113-SUMIFS('FIFO COGS'!$H$5:$H$1004,'FIFO COGS'!$F$5:$F$1004,$B113)))</f>
        <v/>
      </c>
    </row>
    <row r="114" spans="3:11">
      <c r="C114" s="9"/>
      <c r="E114" s="7">
        <f>IF($B114="","",VLOOKUP($D114,SKUs!$B$5:$C$104,2,FALSE))</f>
        <v/>
      </c>
      <c r="G114" s="4"/>
      <c r="H114" s="5">
        <f>IF($B114="","",$F114*$G114)</f>
        <v/>
      </c>
      <c r="K114" s="7">
        <f>IF($B114="","",IF($I114&lt;&gt;"Completed","",$F114-SUMIFS('FIFO COGS'!$H$5:$H$1004,'FIFO COGS'!$F$5:$F$1004,$B114)))</f>
        <v/>
      </c>
    </row>
    <row r="115" spans="3:11">
      <c r="C115" s="9"/>
      <c r="E115" s="7">
        <f>IF($B115="","",VLOOKUP($D115,SKUs!$B$5:$C$104,2,FALSE))</f>
        <v/>
      </c>
      <c r="G115" s="4"/>
      <c r="H115" s="5">
        <f>IF($B115="","",$F115*$G115)</f>
        <v/>
      </c>
      <c r="K115" s="7">
        <f>IF($B115="","",IF($I115&lt;&gt;"Completed","",$F115-SUMIFS('FIFO COGS'!$H$5:$H$1004,'FIFO COGS'!$F$5:$F$1004,$B115)))</f>
        <v/>
      </c>
    </row>
    <row r="116" spans="3:11">
      <c r="C116" s="9"/>
      <c r="E116" s="7">
        <f>IF($B116="","",VLOOKUP($D116,SKUs!$B$5:$C$104,2,FALSE))</f>
        <v/>
      </c>
      <c r="G116" s="4"/>
      <c r="H116" s="5">
        <f>IF($B116="","",$F116*$G116)</f>
        <v/>
      </c>
      <c r="K116" s="7">
        <f>IF($B116="","",IF($I116&lt;&gt;"Completed","",$F116-SUMIFS('FIFO COGS'!$H$5:$H$1004,'FIFO COGS'!$F$5:$F$1004,$B116)))</f>
        <v/>
      </c>
    </row>
    <row r="117" spans="3:11">
      <c r="C117" s="9"/>
      <c r="E117" s="7">
        <f>IF($B117="","",VLOOKUP($D117,SKUs!$B$5:$C$104,2,FALSE))</f>
        <v/>
      </c>
      <c r="G117" s="4"/>
      <c r="H117" s="5">
        <f>IF($B117="","",$F117*$G117)</f>
        <v/>
      </c>
      <c r="K117" s="7">
        <f>IF($B117="","",IF($I117&lt;&gt;"Completed","",$F117-SUMIFS('FIFO COGS'!$H$5:$H$1004,'FIFO COGS'!$F$5:$F$1004,$B117)))</f>
        <v/>
      </c>
    </row>
    <row r="118" spans="3:11">
      <c r="C118" s="9"/>
      <c r="E118" s="7">
        <f>IF($B118="","",VLOOKUP($D118,SKUs!$B$5:$C$104,2,FALSE))</f>
        <v/>
      </c>
      <c r="G118" s="4"/>
      <c r="H118" s="5">
        <f>IF($B118="","",$F118*$G118)</f>
        <v/>
      </c>
      <c r="K118" s="7">
        <f>IF($B118="","",IF($I118&lt;&gt;"Completed","",$F118-SUMIFS('FIFO COGS'!$H$5:$H$1004,'FIFO COGS'!$F$5:$F$1004,$B118)))</f>
        <v/>
      </c>
    </row>
    <row r="119" spans="3:11">
      <c r="C119" s="9"/>
      <c r="E119" s="7">
        <f>IF($B119="","",VLOOKUP($D119,SKUs!$B$5:$C$104,2,FALSE))</f>
        <v/>
      </c>
      <c r="G119" s="4"/>
      <c r="H119" s="5">
        <f>IF($B119="","",$F119*$G119)</f>
        <v/>
      </c>
      <c r="K119" s="7">
        <f>IF($B119="","",IF($I119&lt;&gt;"Completed","",$F119-SUMIFS('FIFO COGS'!$H$5:$H$1004,'FIFO COGS'!$F$5:$F$1004,$B119)))</f>
        <v/>
      </c>
    </row>
    <row r="120" spans="3:11">
      <c r="C120" s="9"/>
      <c r="E120" s="7">
        <f>IF($B120="","",VLOOKUP($D120,SKUs!$B$5:$C$104,2,FALSE))</f>
        <v/>
      </c>
      <c r="G120" s="4"/>
      <c r="H120" s="5">
        <f>IF($B120="","",$F120*$G120)</f>
        <v/>
      </c>
      <c r="K120" s="7">
        <f>IF($B120="","",IF($I120&lt;&gt;"Completed","",$F120-SUMIFS('FIFO COGS'!$H$5:$H$1004,'FIFO COGS'!$F$5:$F$1004,$B120)))</f>
        <v/>
      </c>
    </row>
    <row r="121" spans="3:11">
      <c r="C121" s="9"/>
      <c r="E121" s="7">
        <f>IF($B121="","",VLOOKUP($D121,SKUs!$B$5:$C$104,2,FALSE))</f>
        <v/>
      </c>
      <c r="G121" s="4"/>
      <c r="H121" s="5">
        <f>IF($B121="","",$F121*$G121)</f>
        <v/>
      </c>
      <c r="K121" s="7">
        <f>IF($B121="","",IF($I121&lt;&gt;"Completed","",$F121-SUMIFS('FIFO COGS'!$H$5:$H$1004,'FIFO COGS'!$F$5:$F$1004,$B121)))</f>
        <v/>
      </c>
    </row>
    <row r="122" spans="3:11">
      <c r="C122" s="9"/>
      <c r="E122" s="7">
        <f>IF($B122="","",VLOOKUP($D122,SKUs!$B$5:$C$104,2,FALSE))</f>
        <v/>
      </c>
      <c r="G122" s="4"/>
      <c r="H122" s="5">
        <f>IF($B122="","",$F122*$G122)</f>
        <v/>
      </c>
      <c r="K122" s="7">
        <f>IF($B122="","",IF($I122&lt;&gt;"Completed","",$F122-SUMIFS('FIFO COGS'!$H$5:$H$1004,'FIFO COGS'!$F$5:$F$1004,$B122)))</f>
        <v/>
      </c>
    </row>
    <row r="123" spans="3:11">
      <c r="C123" s="9"/>
      <c r="E123" s="7">
        <f>IF($B123="","",VLOOKUP($D123,SKUs!$B$5:$C$104,2,FALSE))</f>
        <v/>
      </c>
      <c r="G123" s="4"/>
      <c r="H123" s="5">
        <f>IF($B123="","",$F123*$G123)</f>
        <v/>
      </c>
      <c r="K123" s="7">
        <f>IF($B123="","",IF($I123&lt;&gt;"Completed","",$F123-SUMIFS('FIFO COGS'!$H$5:$H$1004,'FIFO COGS'!$F$5:$F$1004,$B123)))</f>
        <v/>
      </c>
    </row>
    <row r="124" spans="3:11">
      <c r="C124" s="9"/>
      <c r="E124" s="7">
        <f>IF($B124="","",VLOOKUP($D124,SKUs!$B$5:$C$104,2,FALSE))</f>
        <v/>
      </c>
      <c r="G124" s="4"/>
      <c r="H124" s="5">
        <f>IF($B124="","",$F124*$G124)</f>
        <v/>
      </c>
      <c r="K124" s="7">
        <f>IF($B124="","",IF($I124&lt;&gt;"Completed","",$F124-SUMIFS('FIFO COGS'!$H$5:$H$1004,'FIFO COGS'!$F$5:$F$1004,$B124)))</f>
        <v/>
      </c>
    </row>
    <row r="125" spans="3:11">
      <c r="C125" s="9"/>
      <c r="E125" s="7">
        <f>IF($B125="","",VLOOKUP($D125,SKUs!$B$5:$C$104,2,FALSE))</f>
        <v/>
      </c>
      <c r="G125" s="4"/>
      <c r="H125" s="5">
        <f>IF($B125="","",$F125*$G125)</f>
        <v/>
      </c>
      <c r="K125" s="7">
        <f>IF($B125="","",IF($I125&lt;&gt;"Completed","",$F125-SUMIFS('FIFO COGS'!$H$5:$H$1004,'FIFO COGS'!$F$5:$F$1004,$B125)))</f>
        <v/>
      </c>
    </row>
    <row r="126" spans="3:11">
      <c r="C126" s="9"/>
      <c r="E126" s="7">
        <f>IF($B126="","",VLOOKUP($D126,SKUs!$B$5:$C$104,2,FALSE))</f>
        <v/>
      </c>
      <c r="G126" s="4"/>
      <c r="H126" s="5">
        <f>IF($B126="","",$F126*$G126)</f>
        <v/>
      </c>
      <c r="K126" s="7">
        <f>IF($B126="","",IF($I126&lt;&gt;"Completed","",$F126-SUMIFS('FIFO COGS'!$H$5:$H$1004,'FIFO COGS'!$F$5:$F$1004,$B126)))</f>
        <v/>
      </c>
    </row>
    <row r="127" spans="3:11">
      <c r="C127" s="9"/>
      <c r="E127" s="7">
        <f>IF($B127="","",VLOOKUP($D127,SKUs!$B$5:$C$104,2,FALSE))</f>
        <v/>
      </c>
      <c r="G127" s="4"/>
      <c r="H127" s="5">
        <f>IF($B127="","",$F127*$G127)</f>
        <v/>
      </c>
      <c r="K127" s="7">
        <f>IF($B127="","",IF($I127&lt;&gt;"Completed","",$F127-SUMIFS('FIFO COGS'!$H$5:$H$1004,'FIFO COGS'!$F$5:$F$1004,$B127)))</f>
        <v/>
      </c>
    </row>
    <row r="128" spans="3:11">
      <c r="C128" s="9"/>
      <c r="E128" s="7">
        <f>IF($B128="","",VLOOKUP($D128,SKUs!$B$5:$C$104,2,FALSE))</f>
        <v/>
      </c>
      <c r="G128" s="4"/>
      <c r="H128" s="5">
        <f>IF($B128="","",$F128*$G128)</f>
        <v/>
      </c>
      <c r="K128" s="7">
        <f>IF($B128="","",IF($I128&lt;&gt;"Completed","",$F128-SUMIFS('FIFO COGS'!$H$5:$H$1004,'FIFO COGS'!$F$5:$F$1004,$B128)))</f>
        <v/>
      </c>
    </row>
    <row r="129" spans="3:11">
      <c r="C129" s="9"/>
      <c r="E129" s="7">
        <f>IF($B129="","",VLOOKUP($D129,SKUs!$B$5:$C$104,2,FALSE))</f>
        <v/>
      </c>
      <c r="G129" s="4"/>
      <c r="H129" s="5">
        <f>IF($B129="","",$F129*$G129)</f>
        <v/>
      </c>
      <c r="K129" s="7">
        <f>IF($B129="","",IF($I129&lt;&gt;"Completed","",$F129-SUMIFS('FIFO COGS'!$H$5:$H$1004,'FIFO COGS'!$F$5:$F$1004,$B129)))</f>
        <v/>
      </c>
    </row>
    <row r="130" spans="3:11">
      <c r="C130" s="9"/>
      <c r="E130" s="7">
        <f>IF($B130="","",VLOOKUP($D130,SKUs!$B$5:$C$104,2,FALSE))</f>
        <v/>
      </c>
      <c r="G130" s="4"/>
      <c r="H130" s="5">
        <f>IF($B130="","",$F130*$G130)</f>
        <v/>
      </c>
      <c r="K130" s="7">
        <f>IF($B130="","",IF($I130&lt;&gt;"Completed","",$F130-SUMIFS('FIFO COGS'!$H$5:$H$1004,'FIFO COGS'!$F$5:$F$1004,$B130)))</f>
        <v/>
      </c>
    </row>
    <row r="131" spans="3:11">
      <c r="C131" s="9"/>
      <c r="E131" s="7">
        <f>IF($B131="","",VLOOKUP($D131,SKUs!$B$5:$C$104,2,FALSE))</f>
        <v/>
      </c>
      <c r="G131" s="4"/>
      <c r="H131" s="5">
        <f>IF($B131="","",$F131*$G131)</f>
        <v/>
      </c>
      <c r="K131" s="7">
        <f>IF($B131="","",IF($I131&lt;&gt;"Completed","",$F131-SUMIFS('FIFO COGS'!$H$5:$H$1004,'FIFO COGS'!$F$5:$F$1004,$B131)))</f>
        <v/>
      </c>
    </row>
    <row r="132" spans="3:11">
      <c r="C132" s="9"/>
      <c r="E132" s="7">
        <f>IF($B132="","",VLOOKUP($D132,SKUs!$B$5:$C$104,2,FALSE))</f>
        <v/>
      </c>
      <c r="G132" s="4"/>
      <c r="H132" s="5">
        <f>IF($B132="","",$F132*$G132)</f>
        <v/>
      </c>
      <c r="K132" s="7">
        <f>IF($B132="","",IF($I132&lt;&gt;"Completed","",$F132-SUMIFS('FIFO COGS'!$H$5:$H$1004,'FIFO COGS'!$F$5:$F$1004,$B132)))</f>
        <v/>
      </c>
    </row>
    <row r="133" spans="3:11">
      <c r="C133" s="9"/>
      <c r="E133" s="7">
        <f>IF($B133="","",VLOOKUP($D133,SKUs!$B$5:$C$104,2,FALSE))</f>
        <v/>
      </c>
      <c r="G133" s="4"/>
      <c r="H133" s="5">
        <f>IF($B133="","",$F133*$G133)</f>
        <v/>
      </c>
      <c r="K133" s="7">
        <f>IF($B133="","",IF($I133&lt;&gt;"Completed","",$F133-SUMIFS('FIFO COGS'!$H$5:$H$1004,'FIFO COGS'!$F$5:$F$1004,$B133)))</f>
        <v/>
      </c>
    </row>
    <row r="134" spans="3:11">
      <c r="C134" s="9"/>
      <c r="E134" s="7">
        <f>IF($B134="","",VLOOKUP($D134,SKUs!$B$5:$C$104,2,FALSE))</f>
        <v/>
      </c>
      <c r="G134" s="4"/>
      <c r="H134" s="5">
        <f>IF($B134="","",$F134*$G134)</f>
        <v/>
      </c>
      <c r="K134" s="7">
        <f>IF($B134="","",IF($I134&lt;&gt;"Completed","",$F134-SUMIFS('FIFO COGS'!$H$5:$H$1004,'FIFO COGS'!$F$5:$F$1004,$B134)))</f>
        <v/>
      </c>
    </row>
    <row r="135" spans="3:11">
      <c r="C135" s="9"/>
      <c r="E135" s="7">
        <f>IF($B135="","",VLOOKUP($D135,SKUs!$B$5:$C$104,2,FALSE))</f>
        <v/>
      </c>
      <c r="G135" s="4"/>
      <c r="H135" s="5">
        <f>IF($B135="","",$F135*$G135)</f>
        <v/>
      </c>
      <c r="K135" s="7">
        <f>IF($B135="","",IF($I135&lt;&gt;"Completed","",$F135-SUMIFS('FIFO COGS'!$H$5:$H$1004,'FIFO COGS'!$F$5:$F$1004,$B135)))</f>
        <v/>
      </c>
    </row>
    <row r="136" spans="3:11">
      <c r="C136" s="9"/>
      <c r="E136" s="7">
        <f>IF($B136="","",VLOOKUP($D136,SKUs!$B$5:$C$104,2,FALSE))</f>
        <v/>
      </c>
      <c r="G136" s="4"/>
      <c r="H136" s="5">
        <f>IF($B136="","",$F136*$G136)</f>
        <v/>
      </c>
      <c r="K136" s="7">
        <f>IF($B136="","",IF($I136&lt;&gt;"Completed","",$F136-SUMIFS('FIFO COGS'!$H$5:$H$1004,'FIFO COGS'!$F$5:$F$1004,$B136)))</f>
        <v/>
      </c>
    </row>
    <row r="137" spans="3:11">
      <c r="C137" s="9"/>
      <c r="E137" s="7">
        <f>IF($B137="","",VLOOKUP($D137,SKUs!$B$5:$C$104,2,FALSE))</f>
        <v/>
      </c>
      <c r="G137" s="4"/>
      <c r="H137" s="5">
        <f>IF($B137="","",$F137*$G137)</f>
        <v/>
      </c>
      <c r="K137" s="7">
        <f>IF($B137="","",IF($I137&lt;&gt;"Completed","",$F137-SUMIFS('FIFO COGS'!$H$5:$H$1004,'FIFO COGS'!$F$5:$F$1004,$B137)))</f>
        <v/>
      </c>
    </row>
    <row r="138" spans="3:11">
      <c r="C138" s="9"/>
      <c r="E138" s="7">
        <f>IF($B138="","",VLOOKUP($D138,SKUs!$B$5:$C$104,2,FALSE))</f>
        <v/>
      </c>
      <c r="G138" s="4"/>
      <c r="H138" s="5">
        <f>IF($B138="","",$F138*$G138)</f>
        <v/>
      </c>
      <c r="K138" s="7">
        <f>IF($B138="","",IF($I138&lt;&gt;"Completed","",$F138-SUMIFS('FIFO COGS'!$H$5:$H$1004,'FIFO COGS'!$F$5:$F$1004,$B138)))</f>
        <v/>
      </c>
    </row>
    <row r="139" spans="3:11">
      <c r="C139" s="9"/>
      <c r="E139" s="7">
        <f>IF($B139="","",VLOOKUP($D139,SKUs!$B$5:$C$104,2,FALSE))</f>
        <v/>
      </c>
      <c r="G139" s="4"/>
      <c r="H139" s="5">
        <f>IF($B139="","",$F139*$G139)</f>
        <v/>
      </c>
      <c r="K139" s="7">
        <f>IF($B139="","",IF($I139&lt;&gt;"Completed","",$F139-SUMIFS('FIFO COGS'!$H$5:$H$1004,'FIFO COGS'!$F$5:$F$1004,$B139)))</f>
        <v/>
      </c>
    </row>
    <row r="140" spans="3:11">
      <c r="C140" s="9"/>
      <c r="E140" s="7">
        <f>IF($B140="","",VLOOKUP($D140,SKUs!$B$5:$C$104,2,FALSE))</f>
        <v/>
      </c>
      <c r="G140" s="4"/>
      <c r="H140" s="5">
        <f>IF($B140="","",$F140*$G140)</f>
        <v/>
      </c>
      <c r="K140" s="7">
        <f>IF($B140="","",IF($I140&lt;&gt;"Completed","",$F140-SUMIFS('FIFO COGS'!$H$5:$H$1004,'FIFO COGS'!$F$5:$F$1004,$B140)))</f>
        <v/>
      </c>
    </row>
    <row r="141" spans="3:11">
      <c r="C141" s="9"/>
      <c r="E141" s="7">
        <f>IF($B141="","",VLOOKUP($D141,SKUs!$B$5:$C$104,2,FALSE))</f>
        <v/>
      </c>
      <c r="G141" s="4"/>
      <c r="H141" s="5">
        <f>IF($B141="","",$F141*$G141)</f>
        <v/>
      </c>
      <c r="K141" s="7">
        <f>IF($B141="","",IF($I141&lt;&gt;"Completed","",$F141-SUMIFS('FIFO COGS'!$H$5:$H$1004,'FIFO COGS'!$F$5:$F$1004,$B141)))</f>
        <v/>
      </c>
    </row>
    <row r="142" spans="3:11">
      <c r="C142" s="9"/>
      <c r="E142" s="7">
        <f>IF($B142="","",VLOOKUP($D142,SKUs!$B$5:$C$104,2,FALSE))</f>
        <v/>
      </c>
      <c r="G142" s="4"/>
      <c r="H142" s="5">
        <f>IF($B142="","",$F142*$G142)</f>
        <v/>
      </c>
      <c r="K142" s="7">
        <f>IF($B142="","",IF($I142&lt;&gt;"Completed","",$F142-SUMIFS('FIFO COGS'!$H$5:$H$1004,'FIFO COGS'!$F$5:$F$1004,$B142)))</f>
        <v/>
      </c>
    </row>
    <row r="143" spans="3:11">
      <c r="C143" s="9"/>
      <c r="E143" s="7">
        <f>IF($B143="","",VLOOKUP($D143,SKUs!$B$5:$C$104,2,FALSE))</f>
        <v/>
      </c>
      <c r="G143" s="4"/>
      <c r="H143" s="5">
        <f>IF($B143="","",$F143*$G143)</f>
        <v/>
      </c>
      <c r="K143" s="7">
        <f>IF($B143="","",IF($I143&lt;&gt;"Completed","",$F143-SUMIFS('FIFO COGS'!$H$5:$H$1004,'FIFO COGS'!$F$5:$F$1004,$B143)))</f>
        <v/>
      </c>
    </row>
    <row r="144" spans="3:11">
      <c r="C144" s="9"/>
      <c r="E144" s="7">
        <f>IF($B144="","",VLOOKUP($D144,SKUs!$B$5:$C$104,2,FALSE))</f>
        <v/>
      </c>
      <c r="G144" s="4"/>
      <c r="H144" s="5">
        <f>IF($B144="","",$F144*$G144)</f>
        <v/>
      </c>
      <c r="K144" s="7">
        <f>IF($B144="","",IF($I144&lt;&gt;"Completed","",$F144-SUMIFS('FIFO COGS'!$H$5:$H$1004,'FIFO COGS'!$F$5:$F$1004,$B144)))</f>
        <v/>
      </c>
    </row>
    <row r="145" spans="3:11">
      <c r="C145" s="9"/>
      <c r="E145" s="7">
        <f>IF($B145="","",VLOOKUP($D145,SKUs!$B$5:$C$104,2,FALSE))</f>
        <v/>
      </c>
      <c r="G145" s="4"/>
      <c r="H145" s="5">
        <f>IF($B145="","",$F145*$G145)</f>
        <v/>
      </c>
      <c r="K145" s="7">
        <f>IF($B145="","",IF($I145&lt;&gt;"Completed","",$F145-SUMIFS('FIFO COGS'!$H$5:$H$1004,'FIFO COGS'!$F$5:$F$1004,$B145)))</f>
        <v/>
      </c>
    </row>
    <row r="146" spans="3:11">
      <c r="C146" s="9"/>
      <c r="E146" s="7">
        <f>IF($B146="","",VLOOKUP($D146,SKUs!$B$5:$C$104,2,FALSE))</f>
        <v/>
      </c>
      <c r="G146" s="4"/>
      <c r="H146" s="5">
        <f>IF($B146="","",$F146*$G146)</f>
        <v/>
      </c>
      <c r="K146" s="7">
        <f>IF($B146="","",IF($I146&lt;&gt;"Completed","",$F146-SUMIFS('FIFO COGS'!$H$5:$H$1004,'FIFO COGS'!$F$5:$F$1004,$B146)))</f>
        <v/>
      </c>
    </row>
    <row r="147" spans="3:11">
      <c r="C147" s="9"/>
      <c r="E147" s="7">
        <f>IF($B147="","",VLOOKUP($D147,SKUs!$B$5:$C$104,2,FALSE))</f>
        <v/>
      </c>
      <c r="G147" s="4"/>
      <c r="H147" s="5">
        <f>IF($B147="","",$F147*$G147)</f>
        <v/>
      </c>
      <c r="K147" s="7">
        <f>IF($B147="","",IF($I147&lt;&gt;"Completed","",$F147-SUMIFS('FIFO COGS'!$H$5:$H$1004,'FIFO COGS'!$F$5:$F$1004,$B147)))</f>
        <v/>
      </c>
    </row>
    <row r="148" spans="3:11">
      <c r="C148" s="9"/>
      <c r="E148" s="7">
        <f>IF($B148="","",VLOOKUP($D148,SKUs!$B$5:$C$104,2,FALSE))</f>
        <v/>
      </c>
      <c r="G148" s="4"/>
      <c r="H148" s="5">
        <f>IF($B148="","",$F148*$G148)</f>
        <v/>
      </c>
      <c r="K148" s="7">
        <f>IF($B148="","",IF($I148&lt;&gt;"Completed","",$F148-SUMIFS('FIFO COGS'!$H$5:$H$1004,'FIFO COGS'!$F$5:$F$1004,$B148)))</f>
        <v/>
      </c>
    </row>
    <row r="149" spans="3:11">
      <c r="C149" s="9"/>
      <c r="E149" s="7">
        <f>IF($B149="","",VLOOKUP($D149,SKUs!$B$5:$C$104,2,FALSE))</f>
        <v/>
      </c>
      <c r="G149" s="4"/>
      <c r="H149" s="5">
        <f>IF($B149="","",$F149*$G149)</f>
        <v/>
      </c>
      <c r="K149" s="7">
        <f>IF($B149="","",IF($I149&lt;&gt;"Completed","",$F149-SUMIFS('FIFO COGS'!$H$5:$H$1004,'FIFO COGS'!$F$5:$F$1004,$B149)))</f>
        <v/>
      </c>
    </row>
    <row r="150" spans="3:11">
      <c r="C150" s="9"/>
      <c r="E150" s="7">
        <f>IF($B150="","",VLOOKUP($D150,SKUs!$B$5:$C$104,2,FALSE))</f>
        <v/>
      </c>
      <c r="G150" s="4"/>
      <c r="H150" s="5">
        <f>IF($B150="","",$F150*$G150)</f>
        <v/>
      </c>
      <c r="K150" s="7">
        <f>IF($B150="","",IF($I150&lt;&gt;"Completed","",$F150-SUMIFS('FIFO COGS'!$H$5:$H$1004,'FIFO COGS'!$F$5:$F$1004,$B150)))</f>
        <v/>
      </c>
    </row>
    <row r="151" spans="3:11">
      <c r="C151" s="9"/>
      <c r="E151" s="7">
        <f>IF($B151="","",VLOOKUP($D151,SKUs!$B$5:$C$104,2,FALSE))</f>
        <v/>
      </c>
      <c r="G151" s="4"/>
      <c r="H151" s="5">
        <f>IF($B151="","",$F151*$G151)</f>
        <v/>
      </c>
      <c r="K151" s="7">
        <f>IF($B151="","",IF($I151&lt;&gt;"Completed","",$F151-SUMIFS('FIFO COGS'!$H$5:$H$1004,'FIFO COGS'!$F$5:$F$1004,$B151)))</f>
        <v/>
      </c>
    </row>
    <row r="152" spans="3:11">
      <c r="C152" s="9"/>
      <c r="E152" s="7">
        <f>IF($B152="","",VLOOKUP($D152,SKUs!$B$5:$C$104,2,FALSE))</f>
        <v/>
      </c>
      <c r="G152" s="4"/>
      <c r="H152" s="5">
        <f>IF($B152="","",$F152*$G152)</f>
        <v/>
      </c>
      <c r="K152" s="7">
        <f>IF($B152="","",IF($I152&lt;&gt;"Completed","",$F152-SUMIFS('FIFO COGS'!$H$5:$H$1004,'FIFO COGS'!$F$5:$F$1004,$B152)))</f>
        <v/>
      </c>
    </row>
    <row r="153" spans="3:11">
      <c r="C153" s="9"/>
      <c r="E153" s="7">
        <f>IF($B153="","",VLOOKUP($D153,SKUs!$B$5:$C$104,2,FALSE))</f>
        <v/>
      </c>
      <c r="G153" s="4"/>
      <c r="H153" s="5">
        <f>IF($B153="","",$F153*$G153)</f>
        <v/>
      </c>
      <c r="K153" s="7">
        <f>IF($B153="","",IF($I153&lt;&gt;"Completed","",$F153-SUMIFS('FIFO COGS'!$H$5:$H$1004,'FIFO COGS'!$F$5:$F$1004,$B153)))</f>
        <v/>
      </c>
    </row>
    <row r="154" spans="3:11">
      <c r="C154" s="9"/>
      <c r="E154" s="7">
        <f>IF($B154="","",VLOOKUP($D154,SKUs!$B$5:$C$104,2,FALSE))</f>
        <v/>
      </c>
      <c r="G154" s="4"/>
      <c r="H154" s="5">
        <f>IF($B154="","",$F154*$G154)</f>
        <v/>
      </c>
      <c r="K154" s="7">
        <f>IF($B154="","",IF($I154&lt;&gt;"Completed","",$F154-SUMIFS('FIFO COGS'!$H$5:$H$1004,'FIFO COGS'!$F$5:$F$1004,$B154)))</f>
        <v/>
      </c>
    </row>
    <row r="155" spans="3:11">
      <c r="C155" s="9"/>
      <c r="E155" s="7">
        <f>IF($B155="","",VLOOKUP($D155,SKUs!$B$5:$C$104,2,FALSE))</f>
        <v/>
      </c>
      <c r="G155" s="4"/>
      <c r="H155" s="5">
        <f>IF($B155="","",$F155*$G155)</f>
        <v/>
      </c>
      <c r="K155" s="7">
        <f>IF($B155="","",IF($I155&lt;&gt;"Completed","",$F155-SUMIFS('FIFO COGS'!$H$5:$H$1004,'FIFO COGS'!$F$5:$F$1004,$B155)))</f>
        <v/>
      </c>
    </row>
    <row r="156" spans="3:11">
      <c r="C156" s="9"/>
      <c r="E156" s="7">
        <f>IF($B156="","",VLOOKUP($D156,SKUs!$B$5:$C$104,2,FALSE))</f>
        <v/>
      </c>
      <c r="G156" s="4"/>
      <c r="H156" s="5">
        <f>IF($B156="","",$F156*$G156)</f>
        <v/>
      </c>
      <c r="K156" s="7">
        <f>IF($B156="","",IF($I156&lt;&gt;"Completed","",$F156-SUMIFS('FIFO COGS'!$H$5:$H$1004,'FIFO COGS'!$F$5:$F$1004,$B156)))</f>
        <v/>
      </c>
    </row>
    <row r="157" spans="3:11">
      <c r="C157" s="9"/>
      <c r="E157" s="7">
        <f>IF($B157="","",VLOOKUP($D157,SKUs!$B$5:$C$104,2,FALSE))</f>
        <v/>
      </c>
      <c r="G157" s="4"/>
      <c r="H157" s="5">
        <f>IF($B157="","",$F157*$G157)</f>
        <v/>
      </c>
      <c r="K157" s="7">
        <f>IF($B157="","",IF($I157&lt;&gt;"Completed","",$F157-SUMIFS('FIFO COGS'!$H$5:$H$1004,'FIFO COGS'!$F$5:$F$1004,$B157)))</f>
        <v/>
      </c>
    </row>
    <row r="158" spans="3:11">
      <c r="C158" s="9"/>
      <c r="E158" s="7">
        <f>IF($B158="","",VLOOKUP($D158,SKUs!$B$5:$C$104,2,FALSE))</f>
        <v/>
      </c>
      <c r="G158" s="4"/>
      <c r="H158" s="5">
        <f>IF($B158="","",$F158*$G158)</f>
        <v/>
      </c>
      <c r="K158" s="7">
        <f>IF($B158="","",IF($I158&lt;&gt;"Completed","",$F158-SUMIFS('FIFO COGS'!$H$5:$H$1004,'FIFO COGS'!$F$5:$F$1004,$B158)))</f>
        <v/>
      </c>
    </row>
    <row r="159" spans="3:11">
      <c r="C159" s="9"/>
      <c r="E159" s="7">
        <f>IF($B159="","",VLOOKUP($D159,SKUs!$B$5:$C$104,2,FALSE))</f>
        <v/>
      </c>
      <c r="G159" s="4"/>
      <c r="H159" s="5">
        <f>IF($B159="","",$F159*$G159)</f>
        <v/>
      </c>
      <c r="K159" s="7">
        <f>IF($B159="","",IF($I159&lt;&gt;"Completed","",$F159-SUMIFS('FIFO COGS'!$H$5:$H$1004,'FIFO COGS'!$F$5:$F$1004,$B159)))</f>
        <v/>
      </c>
    </row>
    <row r="160" spans="3:11">
      <c r="C160" s="9"/>
      <c r="E160" s="7">
        <f>IF($B160="","",VLOOKUP($D160,SKUs!$B$5:$C$104,2,FALSE))</f>
        <v/>
      </c>
      <c r="G160" s="4"/>
      <c r="H160" s="5">
        <f>IF($B160="","",$F160*$G160)</f>
        <v/>
      </c>
      <c r="K160" s="7">
        <f>IF($B160="","",IF($I160&lt;&gt;"Completed","",$F160-SUMIFS('FIFO COGS'!$H$5:$H$1004,'FIFO COGS'!$F$5:$F$1004,$B160)))</f>
        <v/>
      </c>
    </row>
    <row r="161" spans="3:11">
      <c r="C161" s="9"/>
      <c r="E161" s="7">
        <f>IF($B161="","",VLOOKUP($D161,SKUs!$B$5:$C$104,2,FALSE))</f>
        <v/>
      </c>
      <c r="G161" s="4"/>
      <c r="H161" s="5">
        <f>IF($B161="","",$F161*$G161)</f>
        <v/>
      </c>
      <c r="K161" s="7">
        <f>IF($B161="","",IF($I161&lt;&gt;"Completed","",$F161-SUMIFS('FIFO COGS'!$H$5:$H$1004,'FIFO COGS'!$F$5:$F$1004,$B161)))</f>
        <v/>
      </c>
    </row>
    <row r="162" spans="3:11">
      <c r="C162" s="9"/>
      <c r="E162" s="7">
        <f>IF($B162="","",VLOOKUP($D162,SKUs!$B$5:$C$104,2,FALSE))</f>
        <v/>
      </c>
      <c r="G162" s="4"/>
      <c r="H162" s="5">
        <f>IF($B162="","",$F162*$G162)</f>
        <v/>
      </c>
      <c r="K162" s="7">
        <f>IF($B162="","",IF($I162&lt;&gt;"Completed","",$F162-SUMIFS('FIFO COGS'!$H$5:$H$1004,'FIFO COGS'!$F$5:$F$1004,$B162)))</f>
        <v/>
      </c>
    </row>
    <row r="163" spans="3:11">
      <c r="C163" s="9"/>
      <c r="E163" s="7">
        <f>IF($B163="","",VLOOKUP($D163,SKUs!$B$5:$C$104,2,FALSE))</f>
        <v/>
      </c>
      <c r="G163" s="4"/>
      <c r="H163" s="5">
        <f>IF($B163="","",$F163*$G163)</f>
        <v/>
      </c>
      <c r="K163" s="7">
        <f>IF($B163="","",IF($I163&lt;&gt;"Completed","",$F163-SUMIFS('FIFO COGS'!$H$5:$H$1004,'FIFO COGS'!$F$5:$F$1004,$B163)))</f>
        <v/>
      </c>
    </row>
    <row r="164" spans="3:11">
      <c r="C164" s="9"/>
      <c r="E164" s="7">
        <f>IF($B164="","",VLOOKUP($D164,SKUs!$B$5:$C$104,2,FALSE))</f>
        <v/>
      </c>
      <c r="G164" s="4"/>
      <c r="H164" s="5">
        <f>IF($B164="","",$F164*$G164)</f>
        <v/>
      </c>
      <c r="K164" s="7">
        <f>IF($B164="","",IF($I164&lt;&gt;"Completed","",$F164-SUMIFS('FIFO COGS'!$H$5:$H$1004,'FIFO COGS'!$F$5:$F$1004,$B164)))</f>
        <v/>
      </c>
    </row>
    <row r="165" spans="3:11">
      <c r="C165" s="9"/>
      <c r="E165" s="7">
        <f>IF($B165="","",VLOOKUP($D165,SKUs!$B$5:$C$104,2,FALSE))</f>
        <v/>
      </c>
      <c r="G165" s="4"/>
      <c r="H165" s="5">
        <f>IF($B165="","",$F165*$G165)</f>
        <v/>
      </c>
      <c r="K165" s="7">
        <f>IF($B165="","",IF($I165&lt;&gt;"Completed","",$F165-SUMIFS('FIFO COGS'!$H$5:$H$1004,'FIFO COGS'!$F$5:$F$1004,$B165)))</f>
        <v/>
      </c>
    </row>
    <row r="166" spans="3:11">
      <c r="C166" s="9"/>
      <c r="E166" s="7">
        <f>IF($B166="","",VLOOKUP($D166,SKUs!$B$5:$C$104,2,FALSE))</f>
        <v/>
      </c>
      <c r="G166" s="4"/>
      <c r="H166" s="5">
        <f>IF($B166="","",$F166*$G166)</f>
        <v/>
      </c>
      <c r="K166" s="7">
        <f>IF($B166="","",IF($I166&lt;&gt;"Completed","",$F166-SUMIFS('FIFO COGS'!$H$5:$H$1004,'FIFO COGS'!$F$5:$F$1004,$B166)))</f>
        <v/>
      </c>
    </row>
    <row r="167" spans="3:11">
      <c r="C167" s="9"/>
      <c r="E167" s="7">
        <f>IF($B167="","",VLOOKUP($D167,SKUs!$B$5:$C$104,2,FALSE))</f>
        <v/>
      </c>
      <c r="G167" s="4"/>
      <c r="H167" s="5">
        <f>IF($B167="","",$F167*$G167)</f>
        <v/>
      </c>
      <c r="K167" s="7">
        <f>IF($B167="","",IF($I167&lt;&gt;"Completed","",$F167-SUMIFS('FIFO COGS'!$H$5:$H$1004,'FIFO COGS'!$F$5:$F$1004,$B167)))</f>
        <v/>
      </c>
    </row>
    <row r="168" spans="3:11">
      <c r="C168" s="9"/>
      <c r="E168" s="7">
        <f>IF($B168="","",VLOOKUP($D168,SKUs!$B$5:$C$104,2,FALSE))</f>
        <v/>
      </c>
      <c r="G168" s="4"/>
      <c r="H168" s="5">
        <f>IF($B168="","",$F168*$G168)</f>
        <v/>
      </c>
      <c r="K168" s="7">
        <f>IF($B168="","",IF($I168&lt;&gt;"Completed","",$F168-SUMIFS('FIFO COGS'!$H$5:$H$1004,'FIFO COGS'!$F$5:$F$1004,$B168)))</f>
        <v/>
      </c>
    </row>
    <row r="169" spans="3:11">
      <c r="C169" s="9"/>
      <c r="E169" s="7">
        <f>IF($B169="","",VLOOKUP($D169,SKUs!$B$5:$C$104,2,FALSE))</f>
        <v/>
      </c>
      <c r="G169" s="4"/>
      <c r="H169" s="5">
        <f>IF($B169="","",$F169*$G169)</f>
        <v/>
      </c>
      <c r="K169" s="7">
        <f>IF($B169="","",IF($I169&lt;&gt;"Completed","",$F169-SUMIFS('FIFO COGS'!$H$5:$H$1004,'FIFO COGS'!$F$5:$F$1004,$B169)))</f>
        <v/>
      </c>
    </row>
    <row r="170" spans="3:11">
      <c r="C170" s="9"/>
      <c r="E170" s="7">
        <f>IF($B170="","",VLOOKUP($D170,SKUs!$B$5:$C$104,2,FALSE))</f>
        <v/>
      </c>
      <c r="G170" s="4"/>
      <c r="H170" s="5">
        <f>IF($B170="","",$F170*$G170)</f>
        <v/>
      </c>
      <c r="K170" s="7">
        <f>IF($B170="","",IF($I170&lt;&gt;"Completed","",$F170-SUMIFS('FIFO COGS'!$H$5:$H$1004,'FIFO COGS'!$F$5:$F$1004,$B170)))</f>
        <v/>
      </c>
    </row>
    <row r="171" spans="3:11">
      <c r="C171" s="9"/>
      <c r="E171" s="7">
        <f>IF($B171="","",VLOOKUP($D171,SKUs!$B$5:$C$104,2,FALSE))</f>
        <v/>
      </c>
      <c r="G171" s="4"/>
      <c r="H171" s="5">
        <f>IF($B171="","",$F171*$G171)</f>
        <v/>
      </c>
      <c r="K171" s="7">
        <f>IF($B171="","",IF($I171&lt;&gt;"Completed","",$F171-SUMIFS('FIFO COGS'!$H$5:$H$1004,'FIFO COGS'!$F$5:$F$1004,$B171)))</f>
        <v/>
      </c>
    </row>
    <row r="172" spans="3:11">
      <c r="C172" s="9"/>
      <c r="E172" s="7">
        <f>IF($B172="","",VLOOKUP($D172,SKUs!$B$5:$C$104,2,FALSE))</f>
        <v/>
      </c>
      <c r="G172" s="4"/>
      <c r="H172" s="5">
        <f>IF($B172="","",$F172*$G172)</f>
        <v/>
      </c>
      <c r="K172" s="7">
        <f>IF($B172="","",IF($I172&lt;&gt;"Completed","",$F172-SUMIFS('FIFO COGS'!$H$5:$H$1004,'FIFO COGS'!$F$5:$F$1004,$B172)))</f>
        <v/>
      </c>
    </row>
    <row r="173" spans="3:11">
      <c r="C173" s="9"/>
      <c r="E173" s="7">
        <f>IF($B173="","",VLOOKUP($D173,SKUs!$B$5:$C$104,2,FALSE))</f>
        <v/>
      </c>
      <c r="G173" s="4"/>
      <c r="H173" s="5">
        <f>IF($B173="","",$F173*$G173)</f>
        <v/>
      </c>
      <c r="K173" s="7">
        <f>IF($B173="","",IF($I173&lt;&gt;"Completed","",$F173-SUMIFS('FIFO COGS'!$H$5:$H$1004,'FIFO COGS'!$F$5:$F$1004,$B173)))</f>
        <v/>
      </c>
    </row>
    <row r="174" spans="3:11">
      <c r="C174" s="9"/>
      <c r="E174" s="7">
        <f>IF($B174="","",VLOOKUP($D174,SKUs!$B$5:$C$104,2,FALSE))</f>
        <v/>
      </c>
      <c r="G174" s="4"/>
      <c r="H174" s="5">
        <f>IF($B174="","",$F174*$G174)</f>
        <v/>
      </c>
      <c r="K174" s="7">
        <f>IF($B174="","",IF($I174&lt;&gt;"Completed","",$F174-SUMIFS('FIFO COGS'!$H$5:$H$1004,'FIFO COGS'!$F$5:$F$1004,$B174)))</f>
        <v/>
      </c>
    </row>
    <row r="175" spans="3:11">
      <c r="C175" s="9"/>
      <c r="E175" s="7">
        <f>IF($B175="","",VLOOKUP($D175,SKUs!$B$5:$C$104,2,FALSE))</f>
        <v/>
      </c>
      <c r="G175" s="4"/>
      <c r="H175" s="5">
        <f>IF($B175="","",$F175*$G175)</f>
        <v/>
      </c>
      <c r="K175" s="7">
        <f>IF($B175="","",IF($I175&lt;&gt;"Completed","",$F175-SUMIFS('FIFO COGS'!$H$5:$H$1004,'FIFO COGS'!$F$5:$F$1004,$B175)))</f>
        <v/>
      </c>
    </row>
    <row r="176" spans="3:11">
      <c r="C176" s="9"/>
      <c r="E176" s="7">
        <f>IF($B176="","",VLOOKUP($D176,SKUs!$B$5:$C$104,2,FALSE))</f>
        <v/>
      </c>
      <c r="G176" s="4"/>
      <c r="H176" s="5">
        <f>IF($B176="","",$F176*$G176)</f>
        <v/>
      </c>
      <c r="K176" s="7">
        <f>IF($B176="","",IF($I176&lt;&gt;"Completed","",$F176-SUMIFS('FIFO COGS'!$H$5:$H$1004,'FIFO COGS'!$F$5:$F$1004,$B176)))</f>
        <v/>
      </c>
    </row>
    <row r="177" spans="3:11">
      <c r="C177" s="9"/>
      <c r="E177" s="7">
        <f>IF($B177="","",VLOOKUP($D177,SKUs!$B$5:$C$104,2,FALSE))</f>
        <v/>
      </c>
      <c r="G177" s="4"/>
      <c r="H177" s="5">
        <f>IF($B177="","",$F177*$G177)</f>
        <v/>
      </c>
      <c r="K177" s="7">
        <f>IF($B177="","",IF($I177&lt;&gt;"Completed","",$F177-SUMIFS('FIFO COGS'!$H$5:$H$1004,'FIFO COGS'!$F$5:$F$1004,$B177)))</f>
        <v/>
      </c>
    </row>
    <row r="178" spans="3:11">
      <c r="C178" s="9"/>
      <c r="E178" s="7">
        <f>IF($B178="","",VLOOKUP($D178,SKUs!$B$5:$C$104,2,FALSE))</f>
        <v/>
      </c>
      <c r="G178" s="4"/>
      <c r="H178" s="5">
        <f>IF($B178="","",$F178*$G178)</f>
        <v/>
      </c>
      <c r="K178" s="7">
        <f>IF($B178="","",IF($I178&lt;&gt;"Completed","",$F178-SUMIFS('FIFO COGS'!$H$5:$H$1004,'FIFO COGS'!$F$5:$F$1004,$B178)))</f>
        <v/>
      </c>
    </row>
    <row r="179" spans="3:11">
      <c r="C179" s="9"/>
      <c r="E179" s="7">
        <f>IF($B179="","",VLOOKUP($D179,SKUs!$B$5:$C$104,2,FALSE))</f>
        <v/>
      </c>
      <c r="G179" s="4"/>
      <c r="H179" s="5">
        <f>IF($B179="","",$F179*$G179)</f>
        <v/>
      </c>
      <c r="K179" s="7">
        <f>IF($B179="","",IF($I179&lt;&gt;"Completed","",$F179-SUMIFS('FIFO COGS'!$H$5:$H$1004,'FIFO COGS'!$F$5:$F$1004,$B179)))</f>
        <v/>
      </c>
    </row>
    <row r="180" spans="3:11">
      <c r="C180" s="9"/>
      <c r="E180" s="7">
        <f>IF($B180="","",VLOOKUP($D180,SKUs!$B$5:$C$104,2,FALSE))</f>
        <v/>
      </c>
      <c r="G180" s="4"/>
      <c r="H180" s="5">
        <f>IF($B180="","",$F180*$G180)</f>
        <v/>
      </c>
      <c r="K180" s="7">
        <f>IF($B180="","",IF($I180&lt;&gt;"Completed","",$F180-SUMIFS('FIFO COGS'!$H$5:$H$1004,'FIFO COGS'!$F$5:$F$1004,$B180)))</f>
        <v/>
      </c>
    </row>
    <row r="181" spans="3:11">
      <c r="C181" s="9"/>
      <c r="E181" s="7">
        <f>IF($B181="","",VLOOKUP($D181,SKUs!$B$5:$C$104,2,FALSE))</f>
        <v/>
      </c>
      <c r="G181" s="4"/>
      <c r="H181" s="5">
        <f>IF($B181="","",$F181*$G181)</f>
        <v/>
      </c>
      <c r="K181" s="7">
        <f>IF($B181="","",IF($I181&lt;&gt;"Completed","",$F181-SUMIFS('FIFO COGS'!$H$5:$H$1004,'FIFO COGS'!$F$5:$F$1004,$B181)))</f>
        <v/>
      </c>
    </row>
    <row r="182" spans="3:11">
      <c r="C182" s="9"/>
      <c r="E182" s="7">
        <f>IF($B182="","",VLOOKUP($D182,SKUs!$B$5:$C$104,2,FALSE))</f>
        <v/>
      </c>
      <c r="G182" s="4"/>
      <c r="H182" s="5">
        <f>IF($B182="","",$F182*$G182)</f>
        <v/>
      </c>
      <c r="K182" s="7">
        <f>IF($B182="","",IF($I182&lt;&gt;"Completed","",$F182-SUMIFS('FIFO COGS'!$H$5:$H$1004,'FIFO COGS'!$F$5:$F$1004,$B182)))</f>
        <v/>
      </c>
    </row>
    <row r="183" spans="3:11">
      <c r="C183" s="9"/>
      <c r="E183" s="7">
        <f>IF($B183="","",VLOOKUP($D183,SKUs!$B$5:$C$104,2,FALSE))</f>
        <v/>
      </c>
      <c r="G183" s="4"/>
      <c r="H183" s="5">
        <f>IF($B183="","",$F183*$G183)</f>
        <v/>
      </c>
      <c r="K183" s="7">
        <f>IF($B183="","",IF($I183&lt;&gt;"Completed","",$F183-SUMIFS('FIFO COGS'!$H$5:$H$1004,'FIFO COGS'!$F$5:$F$1004,$B183)))</f>
        <v/>
      </c>
    </row>
    <row r="184" spans="3:11">
      <c r="C184" s="9"/>
      <c r="E184" s="7">
        <f>IF($B184="","",VLOOKUP($D184,SKUs!$B$5:$C$104,2,FALSE))</f>
        <v/>
      </c>
      <c r="G184" s="4"/>
      <c r="H184" s="5">
        <f>IF($B184="","",$F184*$G184)</f>
        <v/>
      </c>
      <c r="K184" s="7">
        <f>IF($B184="","",IF($I184&lt;&gt;"Completed","",$F184-SUMIFS('FIFO COGS'!$H$5:$H$1004,'FIFO COGS'!$F$5:$F$1004,$B184)))</f>
        <v/>
      </c>
    </row>
    <row r="185" spans="3:11">
      <c r="C185" s="9"/>
      <c r="E185" s="7">
        <f>IF($B185="","",VLOOKUP($D185,SKUs!$B$5:$C$104,2,FALSE))</f>
        <v/>
      </c>
      <c r="G185" s="4"/>
      <c r="H185" s="5">
        <f>IF($B185="","",$F185*$G185)</f>
        <v/>
      </c>
      <c r="K185" s="7">
        <f>IF($B185="","",IF($I185&lt;&gt;"Completed","",$F185-SUMIFS('FIFO COGS'!$H$5:$H$1004,'FIFO COGS'!$F$5:$F$1004,$B185)))</f>
        <v/>
      </c>
    </row>
    <row r="186" spans="3:11">
      <c r="C186" s="9"/>
      <c r="E186" s="7">
        <f>IF($B186="","",VLOOKUP($D186,SKUs!$B$5:$C$104,2,FALSE))</f>
        <v/>
      </c>
      <c r="G186" s="4"/>
      <c r="H186" s="5">
        <f>IF($B186="","",$F186*$G186)</f>
        <v/>
      </c>
      <c r="K186" s="7">
        <f>IF($B186="","",IF($I186&lt;&gt;"Completed","",$F186-SUMIFS('FIFO COGS'!$H$5:$H$1004,'FIFO COGS'!$F$5:$F$1004,$B186)))</f>
        <v/>
      </c>
    </row>
    <row r="187" spans="3:11">
      <c r="C187" s="9"/>
      <c r="E187" s="7">
        <f>IF($B187="","",VLOOKUP($D187,SKUs!$B$5:$C$104,2,FALSE))</f>
        <v/>
      </c>
      <c r="G187" s="4"/>
      <c r="H187" s="5">
        <f>IF($B187="","",$F187*$G187)</f>
        <v/>
      </c>
      <c r="K187" s="7">
        <f>IF($B187="","",IF($I187&lt;&gt;"Completed","",$F187-SUMIFS('FIFO COGS'!$H$5:$H$1004,'FIFO COGS'!$F$5:$F$1004,$B187)))</f>
        <v/>
      </c>
    </row>
    <row r="188" spans="3:11">
      <c r="C188" s="9"/>
      <c r="E188" s="7">
        <f>IF($B188="","",VLOOKUP($D188,SKUs!$B$5:$C$104,2,FALSE))</f>
        <v/>
      </c>
      <c r="G188" s="4"/>
      <c r="H188" s="5">
        <f>IF($B188="","",$F188*$G188)</f>
        <v/>
      </c>
      <c r="K188" s="7">
        <f>IF($B188="","",IF($I188&lt;&gt;"Completed","",$F188-SUMIFS('FIFO COGS'!$H$5:$H$1004,'FIFO COGS'!$F$5:$F$1004,$B188)))</f>
        <v/>
      </c>
    </row>
    <row r="189" spans="3:11">
      <c r="C189" s="9"/>
      <c r="E189" s="7">
        <f>IF($B189="","",VLOOKUP($D189,SKUs!$B$5:$C$104,2,FALSE))</f>
        <v/>
      </c>
      <c r="G189" s="4"/>
      <c r="H189" s="5">
        <f>IF($B189="","",$F189*$G189)</f>
        <v/>
      </c>
      <c r="K189" s="7">
        <f>IF($B189="","",IF($I189&lt;&gt;"Completed","",$F189-SUMIFS('FIFO COGS'!$H$5:$H$1004,'FIFO COGS'!$F$5:$F$1004,$B189)))</f>
        <v/>
      </c>
    </row>
    <row r="190" spans="3:11">
      <c r="C190" s="9"/>
      <c r="E190" s="7">
        <f>IF($B190="","",VLOOKUP($D190,SKUs!$B$5:$C$104,2,FALSE))</f>
        <v/>
      </c>
      <c r="G190" s="4"/>
      <c r="H190" s="5">
        <f>IF($B190="","",$F190*$G190)</f>
        <v/>
      </c>
      <c r="K190" s="7">
        <f>IF($B190="","",IF($I190&lt;&gt;"Completed","",$F190-SUMIFS('FIFO COGS'!$H$5:$H$1004,'FIFO COGS'!$F$5:$F$1004,$B190)))</f>
        <v/>
      </c>
    </row>
    <row r="191" spans="3:11">
      <c r="C191" s="9"/>
      <c r="E191" s="7">
        <f>IF($B191="","",VLOOKUP($D191,SKUs!$B$5:$C$104,2,FALSE))</f>
        <v/>
      </c>
      <c r="G191" s="4"/>
      <c r="H191" s="5">
        <f>IF($B191="","",$F191*$G191)</f>
        <v/>
      </c>
      <c r="K191" s="7">
        <f>IF($B191="","",IF($I191&lt;&gt;"Completed","",$F191-SUMIFS('FIFO COGS'!$H$5:$H$1004,'FIFO COGS'!$F$5:$F$1004,$B191)))</f>
        <v/>
      </c>
    </row>
    <row r="192" spans="3:11">
      <c r="C192" s="9"/>
      <c r="E192" s="7">
        <f>IF($B192="","",VLOOKUP($D192,SKUs!$B$5:$C$104,2,FALSE))</f>
        <v/>
      </c>
      <c r="G192" s="4"/>
      <c r="H192" s="5">
        <f>IF($B192="","",$F192*$G192)</f>
        <v/>
      </c>
      <c r="K192" s="7">
        <f>IF($B192="","",IF($I192&lt;&gt;"Completed","",$F192-SUMIFS('FIFO COGS'!$H$5:$H$1004,'FIFO COGS'!$F$5:$F$1004,$B192)))</f>
        <v/>
      </c>
    </row>
    <row r="193" spans="3:11">
      <c r="C193" s="9"/>
      <c r="E193" s="7">
        <f>IF($B193="","",VLOOKUP($D193,SKUs!$B$5:$C$104,2,FALSE))</f>
        <v/>
      </c>
      <c r="G193" s="4"/>
      <c r="H193" s="5">
        <f>IF($B193="","",$F193*$G193)</f>
        <v/>
      </c>
      <c r="K193" s="7">
        <f>IF($B193="","",IF($I193&lt;&gt;"Completed","",$F193-SUMIFS('FIFO COGS'!$H$5:$H$1004,'FIFO COGS'!$F$5:$F$1004,$B193)))</f>
        <v/>
      </c>
    </row>
    <row r="194" spans="3:11">
      <c r="C194" s="9"/>
      <c r="E194" s="7">
        <f>IF($B194="","",VLOOKUP($D194,SKUs!$B$5:$C$104,2,FALSE))</f>
        <v/>
      </c>
      <c r="G194" s="4"/>
      <c r="H194" s="5">
        <f>IF($B194="","",$F194*$G194)</f>
        <v/>
      </c>
      <c r="K194" s="7">
        <f>IF($B194="","",IF($I194&lt;&gt;"Completed","",$F194-SUMIFS('FIFO COGS'!$H$5:$H$1004,'FIFO COGS'!$F$5:$F$1004,$B194)))</f>
        <v/>
      </c>
    </row>
    <row r="195" spans="3:11">
      <c r="C195" s="9"/>
      <c r="E195" s="7">
        <f>IF($B195="","",VLOOKUP($D195,SKUs!$B$5:$C$104,2,FALSE))</f>
        <v/>
      </c>
      <c r="G195" s="4"/>
      <c r="H195" s="5">
        <f>IF($B195="","",$F195*$G195)</f>
        <v/>
      </c>
      <c r="K195" s="7">
        <f>IF($B195="","",IF($I195&lt;&gt;"Completed","",$F195-SUMIFS('FIFO COGS'!$H$5:$H$1004,'FIFO COGS'!$F$5:$F$1004,$B195)))</f>
        <v/>
      </c>
    </row>
    <row r="196" spans="3:11">
      <c r="C196" s="9"/>
      <c r="E196" s="7">
        <f>IF($B196="","",VLOOKUP($D196,SKUs!$B$5:$C$104,2,FALSE))</f>
        <v/>
      </c>
      <c r="G196" s="4"/>
      <c r="H196" s="5">
        <f>IF($B196="","",$F196*$G196)</f>
        <v/>
      </c>
      <c r="K196" s="7">
        <f>IF($B196="","",IF($I196&lt;&gt;"Completed","",$F196-SUMIFS('FIFO COGS'!$H$5:$H$1004,'FIFO COGS'!$F$5:$F$1004,$B196)))</f>
        <v/>
      </c>
    </row>
    <row r="197" spans="3:11">
      <c r="C197" s="9"/>
      <c r="E197" s="7">
        <f>IF($B197="","",VLOOKUP($D197,SKUs!$B$5:$C$104,2,FALSE))</f>
        <v/>
      </c>
      <c r="G197" s="4"/>
      <c r="H197" s="5">
        <f>IF($B197="","",$F197*$G197)</f>
        <v/>
      </c>
      <c r="K197" s="7">
        <f>IF($B197="","",IF($I197&lt;&gt;"Completed","",$F197-SUMIFS('FIFO COGS'!$H$5:$H$1004,'FIFO COGS'!$F$5:$F$1004,$B197)))</f>
        <v/>
      </c>
    </row>
    <row r="198" spans="3:11">
      <c r="C198" s="9"/>
      <c r="E198" s="7">
        <f>IF($B198="","",VLOOKUP($D198,SKUs!$B$5:$C$104,2,FALSE))</f>
        <v/>
      </c>
      <c r="G198" s="4"/>
      <c r="H198" s="5">
        <f>IF($B198="","",$F198*$G198)</f>
        <v/>
      </c>
      <c r="K198" s="7">
        <f>IF($B198="","",IF($I198&lt;&gt;"Completed","",$F198-SUMIFS('FIFO COGS'!$H$5:$H$1004,'FIFO COGS'!$F$5:$F$1004,$B198)))</f>
        <v/>
      </c>
    </row>
    <row r="199" spans="3:11">
      <c r="C199" s="9"/>
      <c r="E199" s="7">
        <f>IF($B199="","",VLOOKUP($D199,SKUs!$B$5:$C$104,2,FALSE))</f>
        <v/>
      </c>
      <c r="G199" s="4"/>
      <c r="H199" s="5">
        <f>IF($B199="","",$F199*$G199)</f>
        <v/>
      </c>
      <c r="K199" s="7">
        <f>IF($B199="","",IF($I199&lt;&gt;"Completed","",$F199-SUMIFS('FIFO COGS'!$H$5:$H$1004,'FIFO COGS'!$F$5:$F$1004,$B199)))</f>
        <v/>
      </c>
    </row>
    <row r="200" spans="3:11">
      <c r="C200" s="9"/>
      <c r="E200" s="7">
        <f>IF($B200="","",VLOOKUP($D200,SKUs!$B$5:$C$104,2,FALSE))</f>
        <v/>
      </c>
      <c r="G200" s="4"/>
      <c r="H200" s="5">
        <f>IF($B200="","",$F200*$G200)</f>
        <v/>
      </c>
      <c r="K200" s="7">
        <f>IF($B200="","",IF($I200&lt;&gt;"Completed","",$F200-SUMIFS('FIFO COGS'!$H$5:$H$1004,'FIFO COGS'!$F$5:$F$1004,$B200)))</f>
        <v/>
      </c>
    </row>
    <row r="201" spans="3:11">
      <c r="C201" s="9"/>
      <c r="E201" s="7">
        <f>IF($B201="","",VLOOKUP($D201,SKUs!$B$5:$C$104,2,FALSE))</f>
        <v/>
      </c>
      <c r="G201" s="4"/>
      <c r="H201" s="5">
        <f>IF($B201="","",$F201*$G201)</f>
        <v/>
      </c>
      <c r="K201" s="7">
        <f>IF($B201="","",IF($I201&lt;&gt;"Completed","",$F201-SUMIFS('FIFO COGS'!$H$5:$H$1004,'FIFO COGS'!$F$5:$F$1004,$B201)))</f>
        <v/>
      </c>
    </row>
    <row r="202" spans="3:11">
      <c r="C202" s="9"/>
      <c r="E202" s="7">
        <f>IF($B202="","",VLOOKUP($D202,SKUs!$B$5:$C$104,2,FALSE))</f>
        <v/>
      </c>
      <c r="G202" s="4"/>
      <c r="H202" s="5">
        <f>IF($B202="","",$F202*$G202)</f>
        <v/>
      </c>
      <c r="K202" s="7">
        <f>IF($B202="","",IF($I202&lt;&gt;"Completed","",$F202-SUMIFS('FIFO COGS'!$H$5:$H$1004,'FIFO COGS'!$F$5:$F$1004,$B202)))</f>
        <v/>
      </c>
    </row>
    <row r="203" spans="3:11">
      <c r="C203" s="9"/>
      <c r="E203" s="7">
        <f>IF($B203="","",VLOOKUP($D203,SKUs!$B$5:$C$104,2,FALSE))</f>
        <v/>
      </c>
      <c r="G203" s="4"/>
      <c r="H203" s="5">
        <f>IF($B203="","",$F203*$G203)</f>
        <v/>
      </c>
      <c r="K203" s="7">
        <f>IF($B203="","",IF($I203&lt;&gt;"Completed","",$F203-SUMIFS('FIFO COGS'!$H$5:$H$1004,'FIFO COGS'!$F$5:$F$1004,$B203)))</f>
        <v/>
      </c>
    </row>
    <row r="204" spans="3:11">
      <c r="C204" s="9"/>
      <c r="E204" s="7">
        <f>IF($B204="","",VLOOKUP($D204,SKUs!$B$5:$C$104,2,FALSE))</f>
        <v/>
      </c>
      <c r="G204" s="4"/>
      <c r="H204" s="5">
        <f>IF($B204="","",$F204*$G204)</f>
        <v/>
      </c>
      <c r="K204" s="7">
        <f>IF($B204="","",IF($I204&lt;&gt;"Completed","",$F204-SUMIFS('FIFO COGS'!$H$5:$H$1004,'FIFO COGS'!$F$5:$F$1004,$B204)))</f>
        <v/>
      </c>
    </row>
  </sheetData>
  <autoFilter ref="B4:K205"/>
  <mergeCells count="1">
    <mergeCell ref="B2:K2"/>
  </mergeCells>
  <conditionalFormatting sqref="I5:I204">
    <cfRule type="cellIs" dxfId="0" priority="1" operator="equal">
      <formula>"Completed"</formula>
    </cfRule>
  </conditionalFormatting>
  <dataValidations count="2">
    <dataValidation type="list" allowBlank="1" showInputMessage="1" showErrorMessage="1" errorTitle="Invalid entry" error="Please pick a value from the list." promptTitle="Pick from the list" prompt="Values come from the master-data sheet." sqref="D5:D204">
      <formula1>'SKUs'!$B$5:$B$104</formula1>
    </dataValidation>
    <dataValidation type="list" allowBlank="1" showInputMessage="1" showErrorMessage="1" errorTitle="Invalid entry" error="Please pick a value from the list." sqref="I5:I204">
      <formula1>"Completed,Planned"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M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0.7109375" customWidth="1"/>
    <col min="5" max="5" width="9.7109375" customWidth="1"/>
    <col min="6" max="6" width="18.7109375" customWidth="1"/>
    <col min="7" max="7" width="8.7109375" customWidth="1"/>
    <col min="8" max="8" width="12.7109375" customWidth="1"/>
    <col min="9" max="10" width="13.7109375" customWidth="1"/>
    <col min="11" max="11" width="12.7109375" customWidth="1"/>
    <col min="12" max="12" width="13.7109375" customWidth="1"/>
    <col min="13" max="13" width="11.7109375" customWidth="1"/>
  </cols>
  <sheetData>
    <row r="2" spans="2:13">
      <c r="B2" s="1" t="s">
        <v>117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2:13" ht="28" customHeight="1">
      <c r="B4" s="2" t="s">
        <v>118</v>
      </c>
      <c r="C4" s="2" t="s">
        <v>105</v>
      </c>
      <c r="D4" s="2" t="s">
        <v>119</v>
      </c>
      <c r="E4" s="2" t="s">
        <v>38</v>
      </c>
      <c r="F4" s="2" t="s">
        <v>39</v>
      </c>
      <c r="G4" s="2" t="s">
        <v>106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2" t="s">
        <v>44</v>
      </c>
    </row>
    <row r="5" spans="2:13">
      <c r="C5" s="9"/>
      <c r="F5" s="7">
        <f>IF($B5="","",VLOOKUP($E5,SKUs!$B$5:$C$104,2,FALSE))</f>
        <v/>
      </c>
      <c r="H5" s="5">
        <f>IF($B5="","",$G5*VLOOKUP($E5,SKUs!$B$5:$E$104,4,FALSE))</f>
        <v/>
      </c>
      <c r="I5" s="4"/>
      <c r="J5" s="5">
        <f>IF($B5="","",$H5-$I5)</f>
        <v/>
      </c>
      <c r="K5" s="5">
        <f>IF($B5="","",SUMIF('FIFO COGS'!$B$5:$B$1004,$B5,'FIFO COGS'!$I$5:$I$1004))</f>
        <v/>
      </c>
      <c r="L5" s="5">
        <f>IF($B5="","",$J5-$K5)</f>
        <v/>
      </c>
      <c r="M5" s="6">
        <f>IF($B5="","",IF($J5=0,0,$L5/$J5))</f>
        <v/>
      </c>
    </row>
    <row r="6" spans="2:13">
      <c r="C6" s="9"/>
      <c r="F6" s="7">
        <f>IF($B6="","",VLOOKUP($E6,SKUs!$B$5:$C$104,2,FALSE))</f>
        <v/>
      </c>
      <c r="H6" s="5">
        <f>IF($B6="","",$G6*VLOOKUP($E6,SKUs!$B$5:$E$104,4,FALSE))</f>
        <v/>
      </c>
      <c r="I6" s="4"/>
      <c r="J6" s="5">
        <f>IF($B6="","",$H6-$I6)</f>
        <v/>
      </c>
      <c r="K6" s="5">
        <f>IF($B6="","",SUMIF('FIFO COGS'!$B$5:$B$1004,$B6,'FIFO COGS'!$I$5:$I$1004))</f>
        <v/>
      </c>
      <c r="L6" s="5">
        <f>IF($B6="","",$J6-$K6)</f>
        <v/>
      </c>
      <c r="M6" s="6">
        <f>IF($B6="","",IF($J6=0,0,$L6/$J6))</f>
        <v/>
      </c>
    </row>
    <row r="7" spans="2:13">
      <c r="C7" s="9"/>
      <c r="F7" s="7">
        <f>IF($B7="","",VLOOKUP($E7,SKUs!$B$5:$C$104,2,FALSE))</f>
        <v/>
      </c>
      <c r="H7" s="5">
        <f>IF($B7="","",$G7*VLOOKUP($E7,SKUs!$B$5:$E$104,4,FALSE))</f>
        <v/>
      </c>
      <c r="I7" s="4"/>
      <c r="J7" s="5">
        <f>IF($B7="","",$H7-$I7)</f>
        <v/>
      </c>
      <c r="K7" s="5">
        <f>IF($B7="","",SUMIF('FIFO COGS'!$B$5:$B$1004,$B7,'FIFO COGS'!$I$5:$I$1004))</f>
        <v/>
      </c>
      <c r="L7" s="5">
        <f>IF($B7="","",$J7-$K7)</f>
        <v/>
      </c>
      <c r="M7" s="6">
        <f>IF($B7="","",IF($J7=0,0,$L7/$J7))</f>
        <v/>
      </c>
    </row>
    <row r="8" spans="2:13">
      <c r="C8" s="9"/>
      <c r="F8" s="7">
        <f>IF($B8="","",VLOOKUP($E8,SKUs!$B$5:$C$104,2,FALSE))</f>
        <v/>
      </c>
      <c r="H8" s="5">
        <f>IF($B8="","",$G8*VLOOKUP($E8,SKUs!$B$5:$E$104,4,FALSE))</f>
        <v/>
      </c>
      <c r="I8" s="4"/>
      <c r="J8" s="5">
        <f>IF($B8="","",$H8-$I8)</f>
        <v/>
      </c>
      <c r="K8" s="5">
        <f>IF($B8="","",SUMIF('FIFO COGS'!$B$5:$B$1004,$B8,'FIFO COGS'!$I$5:$I$1004))</f>
        <v/>
      </c>
      <c r="L8" s="5">
        <f>IF($B8="","",$J8-$K8)</f>
        <v/>
      </c>
      <c r="M8" s="6">
        <f>IF($B8="","",IF($J8=0,0,$L8/$J8))</f>
        <v/>
      </c>
    </row>
    <row r="9" spans="2:13">
      <c r="C9" s="9"/>
      <c r="F9" s="7">
        <f>IF($B9="","",VLOOKUP($E9,SKUs!$B$5:$C$104,2,FALSE))</f>
        <v/>
      </c>
      <c r="H9" s="5">
        <f>IF($B9="","",$G9*VLOOKUP($E9,SKUs!$B$5:$E$104,4,FALSE))</f>
        <v/>
      </c>
      <c r="I9" s="4"/>
      <c r="J9" s="5">
        <f>IF($B9="","",$H9-$I9)</f>
        <v/>
      </c>
      <c r="K9" s="5">
        <f>IF($B9="","",SUMIF('FIFO COGS'!$B$5:$B$1004,$B9,'FIFO COGS'!$I$5:$I$1004))</f>
        <v/>
      </c>
      <c r="L9" s="5">
        <f>IF($B9="","",$J9-$K9)</f>
        <v/>
      </c>
      <c r="M9" s="6">
        <f>IF($B9="","",IF($J9=0,0,$L9/$J9))</f>
        <v/>
      </c>
    </row>
    <row r="10" spans="2:13">
      <c r="C10" s="9"/>
      <c r="F10" s="7">
        <f>IF($B10="","",VLOOKUP($E10,SKUs!$B$5:$C$104,2,FALSE))</f>
        <v/>
      </c>
      <c r="H10" s="5">
        <f>IF($B10="","",$G10*VLOOKUP($E10,SKUs!$B$5:$E$104,4,FALSE))</f>
        <v/>
      </c>
      <c r="I10" s="4"/>
      <c r="J10" s="5">
        <f>IF($B10="","",$H10-$I10)</f>
        <v/>
      </c>
      <c r="K10" s="5">
        <f>IF($B10="","",SUMIF('FIFO COGS'!$B$5:$B$1004,$B10,'FIFO COGS'!$I$5:$I$1004))</f>
        <v/>
      </c>
      <c r="L10" s="5">
        <f>IF($B10="","",$J10-$K10)</f>
        <v/>
      </c>
      <c r="M10" s="6">
        <f>IF($B10="","",IF($J10=0,0,$L10/$J10))</f>
        <v/>
      </c>
    </row>
    <row r="11" spans="2:13">
      <c r="C11" s="9"/>
      <c r="F11" s="7">
        <f>IF($B11="","",VLOOKUP($E11,SKUs!$B$5:$C$104,2,FALSE))</f>
        <v/>
      </c>
      <c r="H11" s="5">
        <f>IF($B11="","",$G11*VLOOKUP($E11,SKUs!$B$5:$E$104,4,FALSE))</f>
        <v/>
      </c>
      <c r="I11" s="4"/>
      <c r="J11" s="5">
        <f>IF($B11="","",$H11-$I11)</f>
        <v/>
      </c>
      <c r="K11" s="5">
        <f>IF($B11="","",SUMIF('FIFO COGS'!$B$5:$B$1004,$B11,'FIFO COGS'!$I$5:$I$1004))</f>
        <v/>
      </c>
      <c r="L11" s="5">
        <f>IF($B11="","",$J11-$K11)</f>
        <v/>
      </c>
      <c r="M11" s="6">
        <f>IF($B11="","",IF($J11=0,0,$L11/$J11))</f>
        <v/>
      </c>
    </row>
    <row r="12" spans="2:13">
      <c r="C12" s="9"/>
      <c r="F12" s="7">
        <f>IF($B12="","",VLOOKUP($E12,SKUs!$B$5:$C$104,2,FALSE))</f>
        <v/>
      </c>
      <c r="H12" s="5">
        <f>IF($B12="","",$G12*VLOOKUP($E12,SKUs!$B$5:$E$104,4,FALSE))</f>
        <v/>
      </c>
      <c r="I12" s="4"/>
      <c r="J12" s="5">
        <f>IF($B12="","",$H12-$I12)</f>
        <v/>
      </c>
      <c r="K12" s="5">
        <f>IF($B12="","",SUMIF('FIFO COGS'!$B$5:$B$1004,$B12,'FIFO COGS'!$I$5:$I$1004))</f>
        <v/>
      </c>
      <c r="L12" s="5">
        <f>IF($B12="","",$J12-$K12)</f>
        <v/>
      </c>
      <c r="M12" s="6">
        <f>IF($B12="","",IF($J12=0,0,$L12/$J12))</f>
        <v/>
      </c>
    </row>
    <row r="13" spans="2:13">
      <c r="C13" s="9"/>
      <c r="F13" s="7">
        <f>IF($B13="","",VLOOKUP($E13,SKUs!$B$5:$C$104,2,FALSE))</f>
        <v/>
      </c>
      <c r="H13" s="5">
        <f>IF($B13="","",$G13*VLOOKUP($E13,SKUs!$B$5:$E$104,4,FALSE))</f>
        <v/>
      </c>
      <c r="I13" s="4"/>
      <c r="J13" s="5">
        <f>IF($B13="","",$H13-$I13)</f>
        <v/>
      </c>
      <c r="K13" s="5">
        <f>IF($B13="","",SUMIF('FIFO COGS'!$B$5:$B$1004,$B13,'FIFO COGS'!$I$5:$I$1004))</f>
        <v/>
      </c>
      <c r="L13" s="5">
        <f>IF($B13="","",$J13-$K13)</f>
        <v/>
      </c>
      <c r="M13" s="6">
        <f>IF($B13="","",IF($J13=0,0,$L13/$J13))</f>
        <v/>
      </c>
    </row>
    <row r="14" spans="2:13">
      <c r="C14" s="9"/>
      <c r="F14" s="7">
        <f>IF($B14="","",VLOOKUP($E14,SKUs!$B$5:$C$104,2,FALSE))</f>
        <v/>
      </c>
      <c r="H14" s="5">
        <f>IF($B14="","",$G14*VLOOKUP($E14,SKUs!$B$5:$E$104,4,FALSE))</f>
        <v/>
      </c>
      <c r="I14" s="4"/>
      <c r="J14" s="5">
        <f>IF($B14="","",$H14-$I14)</f>
        <v/>
      </c>
      <c r="K14" s="5">
        <f>IF($B14="","",SUMIF('FIFO COGS'!$B$5:$B$1004,$B14,'FIFO COGS'!$I$5:$I$1004))</f>
        <v/>
      </c>
      <c r="L14" s="5">
        <f>IF($B14="","",$J14-$K14)</f>
        <v/>
      </c>
      <c r="M14" s="6">
        <f>IF($B14="","",IF($J14=0,0,$L14/$J14))</f>
        <v/>
      </c>
    </row>
    <row r="15" spans="2:13">
      <c r="C15" s="9"/>
      <c r="F15" s="7">
        <f>IF($B15="","",VLOOKUP($E15,SKUs!$B$5:$C$104,2,FALSE))</f>
        <v/>
      </c>
      <c r="H15" s="5">
        <f>IF($B15="","",$G15*VLOOKUP($E15,SKUs!$B$5:$E$104,4,FALSE))</f>
        <v/>
      </c>
      <c r="I15" s="4"/>
      <c r="J15" s="5">
        <f>IF($B15="","",$H15-$I15)</f>
        <v/>
      </c>
      <c r="K15" s="5">
        <f>IF($B15="","",SUMIF('FIFO COGS'!$B$5:$B$1004,$B15,'FIFO COGS'!$I$5:$I$1004))</f>
        <v/>
      </c>
      <c r="L15" s="5">
        <f>IF($B15="","",$J15-$K15)</f>
        <v/>
      </c>
      <c r="M15" s="6">
        <f>IF($B15="","",IF($J15=0,0,$L15/$J15))</f>
        <v/>
      </c>
    </row>
    <row r="16" spans="2:13">
      <c r="C16" s="9"/>
      <c r="F16" s="7">
        <f>IF($B16="","",VLOOKUP($E16,SKUs!$B$5:$C$104,2,FALSE))</f>
        <v/>
      </c>
      <c r="H16" s="5">
        <f>IF($B16="","",$G16*VLOOKUP($E16,SKUs!$B$5:$E$104,4,FALSE))</f>
        <v/>
      </c>
      <c r="I16" s="4"/>
      <c r="J16" s="5">
        <f>IF($B16="","",$H16-$I16)</f>
        <v/>
      </c>
      <c r="K16" s="5">
        <f>IF($B16="","",SUMIF('FIFO COGS'!$B$5:$B$1004,$B16,'FIFO COGS'!$I$5:$I$1004))</f>
        <v/>
      </c>
      <c r="L16" s="5">
        <f>IF($B16="","",$J16-$K16)</f>
        <v/>
      </c>
      <c r="M16" s="6">
        <f>IF($B16="","",IF($J16=0,0,$L16/$J16))</f>
        <v/>
      </c>
    </row>
    <row r="17" spans="3:13">
      <c r="C17" s="9"/>
      <c r="F17" s="7">
        <f>IF($B17="","",VLOOKUP($E17,SKUs!$B$5:$C$104,2,FALSE))</f>
        <v/>
      </c>
      <c r="H17" s="5">
        <f>IF($B17="","",$G17*VLOOKUP($E17,SKUs!$B$5:$E$104,4,FALSE))</f>
        <v/>
      </c>
      <c r="I17" s="4"/>
      <c r="J17" s="5">
        <f>IF($B17="","",$H17-$I17)</f>
        <v/>
      </c>
      <c r="K17" s="5">
        <f>IF($B17="","",SUMIF('FIFO COGS'!$B$5:$B$1004,$B17,'FIFO COGS'!$I$5:$I$1004))</f>
        <v/>
      </c>
      <c r="L17" s="5">
        <f>IF($B17="","",$J17-$K17)</f>
        <v/>
      </c>
      <c r="M17" s="6">
        <f>IF($B17="","",IF($J17=0,0,$L17/$J17))</f>
        <v/>
      </c>
    </row>
    <row r="18" spans="3:13">
      <c r="C18" s="9"/>
      <c r="F18" s="7">
        <f>IF($B18="","",VLOOKUP($E18,SKUs!$B$5:$C$104,2,FALSE))</f>
        <v/>
      </c>
      <c r="H18" s="5">
        <f>IF($B18="","",$G18*VLOOKUP($E18,SKUs!$B$5:$E$104,4,FALSE))</f>
        <v/>
      </c>
      <c r="I18" s="4"/>
      <c r="J18" s="5">
        <f>IF($B18="","",$H18-$I18)</f>
        <v/>
      </c>
      <c r="K18" s="5">
        <f>IF($B18="","",SUMIF('FIFO COGS'!$B$5:$B$1004,$B18,'FIFO COGS'!$I$5:$I$1004))</f>
        <v/>
      </c>
      <c r="L18" s="5">
        <f>IF($B18="","",$J18-$K18)</f>
        <v/>
      </c>
      <c r="M18" s="6">
        <f>IF($B18="","",IF($J18=0,0,$L18/$J18))</f>
        <v/>
      </c>
    </row>
    <row r="19" spans="3:13">
      <c r="C19" s="9"/>
      <c r="F19" s="7">
        <f>IF($B19="","",VLOOKUP($E19,SKUs!$B$5:$C$104,2,FALSE))</f>
        <v/>
      </c>
      <c r="H19" s="5">
        <f>IF($B19="","",$G19*VLOOKUP($E19,SKUs!$B$5:$E$104,4,FALSE))</f>
        <v/>
      </c>
      <c r="I19" s="4"/>
      <c r="J19" s="5">
        <f>IF($B19="","",$H19-$I19)</f>
        <v/>
      </c>
      <c r="K19" s="5">
        <f>IF($B19="","",SUMIF('FIFO COGS'!$B$5:$B$1004,$B19,'FIFO COGS'!$I$5:$I$1004))</f>
        <v/>
      </c>
      <c r="L19" s="5">
        <f>IF($B19="","",$J19-$K19)</f>
        <v/>
      </c>
      <c r="M19" s="6">
        <f>IF($B19="","",IF($J19=0,0,$L19/$J19))</f>
        <v/>
      </c>
    </row>
    <row r="20" spans="3:13">
      <c r="C20" s="9"/>
      <c r="F20" s="7">
        <f>IF($B20="","",VLOOKUP($E20,SKUs!$B$5:$C$104,2,FALSE))</f>
        <v/>
      </c>
      <c r="H20" s="5">
        <f>IF($B20="","",$G20*VLOOKUP($E20,SKUs!$B$5:$E$104,4,FALSE))</f>
        <v/>
      </c>
      <c r="I20" s="4"/>
      <c r="J20" s="5">
        <f>IF($B20="","",$H20-$I20)</f>
        <v/>
      </c>
      <c r="K20" s="5">
        <f>IF($B20="","",SUMIF('FIFO COGS'!$B$5:$B$1004,$B20,'FIFO COGS'!$I$5:$I$1004))</f>
        <v/>
      </c>
      <c r="L20" s="5">
        <f>IF($B20="","",$J20-$K20)</f>
        <v/>
      </c>
      <c r="M20" s="6">
        <f>IF($B20="","",IF($J20=0,0,$L20/$J20))</f>
        <v/>
      </c>
    </row>
    <row r="21" spans="3:13">
      <c r="C21" s="9"/>
      <c r="F21" s="7">
        <f>IF($B21="","",VLOOKUP($E21,SKUs!$B$5:$C$104,2,FALSE))</f>
        <v/>
      </c>
      <c r="H21" s="5">
        <f>IF($B21="","",$G21*VLOOKUP($E21,SKUs!$B$5:$E$104,4,FALSE))</f>
        <v/>
      </c>
      <c r="I21" s="4"/>
      <c r="J21" s="5">
        <f>IF($B21="","",$H21-$I21)</f>
        <v/>
      </c>
      <c r="K21" s="5">
        <f>IF($B21="","",SUMIF('FIFO COGS'!$B$5:$B$1004,$B21,'FIFO COGS'!$I$5:$I$1004))</f>
        <v/>
      </c>
      <c r="L21" s="5">
        <f>IF($B21="","",$J21-$K21)</f>
        <v/>
      </c>
      <c r="M21" s="6">
        <f>IF($B21="","",IF($J21=0,0,$L21/$J21))</f>
        <v/>
      </c>
    </row>
    <row r="22" spans="3:13">
      <c r="C22" s="9"/>
      <c r="F22" s="7">
        <f>IF($B22="","",VLOOKUP($E22,SKUs!$B$5:$C$104,2,FALSE))</f>
        <v/>
      </c>
      <c r="H22" s="5">
        <f>IF($B22="","",$G22*VLOOKUP($E22,SKUs!$B$5:$E$104,4,FALSE))</f>
        <v/>
      </c>
      <c r="I22" s="4"/>
      <c r="J22" s="5">
        <f>IF($B22="","",$H22-$I22)</f>
        <v/>
      </c>
      <c r="K22" s="5">
        <f>IF($B22="","",SUMIF('FIFO COGS'!$B$5:$B$1004,$B22,'FIFO COGS'!$I$5:$I$1004))</f>
        <v/>
      </c>
      <c r="L22" s="5">
        <f>IF($B22="","",$J22-$K22)</f>
        <v/>
      </c>
      <c r="M22" s="6">
        <f>IF($B22="","",IF($J22=0,0,$L22/$J22))</f>
        <v/>
      </c>
    </row>
    <row r="23" spans="3:13">
      <c r="C23" s="9"/>
      <c r="F23" s="7">
        <f>IF($B23="","",VLOOKUP($E23,SKUs!$B$5:$C$104,2,FALSE))</f>
        <v/>
      </c>
      <c r="H23" s="5">
        <f>IF($B23="","",$G23*VLOOKUP($E23,SKUs!$B$5:$E$104,4,FALSE))</f>
        <v/>
      </c>
      <c r="I23" s="4"/>
      <c r="J23" s="5">
        <f>IF($B23="","",$H23-$I23)</f>
        <v/>
      </c>
      <c r="K23" s="5">
        <f>IF($B23="","",SUMIF('FIFO COGS'!$B$5:$B$1004,$B23,'FIFO COGS'!$I$5:$I$1004))</f>
        <v/>
      </c>
      <c r="L23" s="5">
        <f>IF($B23="","",$J23-$K23)</f>
        <v/>
      </c>
      <c r="M23" s="6">
        <f>IF($B23="","",IF($J23=0,0,$L23/$J23))</f>
        <v/>
      </c>
    </row>
    <row r="24" spans="3:13">
      <c r="C24" s="9"/>
      <c r="F24" s="7">
        <f>IF($B24="","",VLOOKUP($E24,SKUs!$B$5:$C$104,2,FALSE))</f>
        <v/>
      </c>
      <c r="H24" s="5">
        <f>IF($B24="","",$G24*VLOOKUP($E24,SKUs!$B$5:$E$104,4,FALSE))</f>
        <v/>
      </c>
      <c r="I24" s="4"/>
      <c r="J24" s="5">
        <f>IF($B24="","",$H24-$I24)</f>
        <v/>
      </c>
      <c r="K24" s="5">
        <f>IF($B24="","",SUMIF('FIFO COGS'!$B$5:$B$1004,$B24,'FIFO COGS'!$I$5:$I$1004))</f>
        <v/>
      </c>
      <c r="L24" s="5">
        <f>IF($B24="","",$J24-$K24)</f>
        <v/>
      </c>
      <c r="M24" s="6">
        <f>IF($B24="","",IF($J24=0,0,$L24/$J24))</f>
        <v/>
      </c>
    </row>
    <row r="25" spans="3:13">
      <c r="C25" s="9"/>
      <c r="F25" s="7">
        <f>IF($B25="","",VLOOKUP($E25,SKUs!$B$5:$C$104,2,FALSE))</f>
        <v/>
      </c>
      <c r="H25" s="5">
        <f>IF($B25="","",$G25*VLOOKUP($E25,SKUs!$B$5:$E$104,4,FALSE))</f>
        <v/>
      </c>
      <c r="I25" s="4"/>
      <c r="J25" s="5">
        <f>IF($B25="","",$H25-$I25)</f>
        <v/>
      </c>
      <c r="K25" s="5">
        <f>IF($B25="","",SUMIF('FIFO COGS'!$B$5:$B$1004,$B25,'FIFO COGS'!$I$5:$I$1004))</f>
        <v/>
      </c>
      <c r="L25" s="5">
        <f>IF($B25="","",$J25-$K25)</f>
        <v/>
      </c>
      <c r="M25" s="6">
        <f>IF($B25="","",IF($J25=0,0,$L25/$J25))</f>
        <v/>
      </c>
    </row>
    <row r="26" spans="3:13">
      <c r="C26" s="9"/>
      <c r="F26" s="7">
        <f>IF($B26="","",VLOOKUP($E26,SKUs!$B$5:$C$104,2,FALSE))</f>
        <v/>
      </c>
      <c r="H26" s="5">
        <f>IF($B26="","",$G26*VLOOKUP($E26,SKUs!$B$5:$E$104,4,FALSE))</f>
        <v/>
      </c>
      <c r="I26" s="4"/>
      <c r="J26" s="5">
        <f>IF($B26="","",$H26-$I26)</f>
        <v/>
      </c>
      <c r="K26" s="5">
        <f>IF($B26="","",SUMIF('FIFO COGS'!$B$5:$B$1004,$B26,'FIFO COGS'!$I$5:$I$1004))</f>
        <v/>
      </c>
      <c r="L26" s="5">
        <f>IF($B26="","",$J26-$K26)</f>
        <v/>
      </c>
      <c r="M26" s="6">
        <f>IF($B26="","",IF($J26=0,0,$L26/$J26))</f>
        <v/>
      </c>
    </row>
    <row r="27" spans="3:13">
      <c r="C27" s="9"/>
      <c r="F27" s="7">
        <f>IF($B27="","",VLOOKUP($E27,SKUs!$B$5:$C$104,2,FALSE))</f>
        <v/>
      </c>
      <c r="H27" s="5">
        <f>IF($B27="","",$G27*VLOOKUP($E27,SKUs!$B$5:$E$104,4,FALSE))</f>
        <v/>
      </c>
      <c r="I27" s="4"/>
      <c r="J27" s="5">
        <f>IF($B27="","",$H27-$I27)</f>
        <v/>
      </c>
      <c r="K27" s="5">
        <f>IF($B27="","",SUMIF('FIFO COGS'!$B$5:$B$1004,$B27,'FIFO COGS'!$I$5:$I$1004))</f>
        <v/>
      </c>
      <c r="L27" s="5">
        <f>IF($B27="","",$J27-$K27)</f>
        <v/>
      </c>
      <c r="M27" s="6">
        <f>IF($B27="","",IF($J27=0,0,$L27/$J27))</f>
        <v/>
      </c>
    </row>
    <row r="28" spans="3:13">
      <c r="C28" s="9"/>
      <c r="F28" s="7">
        <f>IF($B28="","",VLOOKUP($E28,SKUs!$B$5:$C$104,2,FALSE))</f>
        <v/>
      </c>
      <c r="H28" s="5">
        <f>IF($B28="","",$G28*VLOOKUP($E28,SKUs!$B$5:$E$104,4,FALSE))</f>
        <v/>
      </c>
      <c r="I28" s="4"/>
      <c r="J28" s="5">
        <f>IF($B28="","",$H28-$I28)</f>
        <v/>
      </c>
      <c r="K28" s="5">
        <f>IF($B28="","",SUMIF('FIFO COGS'!$B$5:$B$1004,$B28,'FIFO COGS'!$I$5:$I$1004))</f>
        <v/>
      </c>
      <c r="L28" s="5">
        <f>IF($B28="","",$J28-$K28)</f>
        <v/>
      </c>
      <c r="M28" s="6">
        <f>IF($B28="","",IF($J28=0,0,$L28/$J28))</f>
        <v/>
      </c>
    </row>
    <row r="29" spans="3:13">
      <c r="C29" s="9"/>
      <c r="F29" s="7">
        <f>IF($B29="","",VLOOKUP($E29,SKUs!$B$5:$C$104,2,FALSE))</f>
        <v/>
      </c>
      <c r="H29" s="5">
        <f>IF($B29="","",$G29*VLOOKUP($E29,SKUs!$B$5:$E$104,4,FALSE))</f>
        <v/>
      </c>
      <c r="I29" s="4"/>
      <c r="J29" s="5">
        <f>IF($B29="","",$H29-$I29)</f>
        <v/>
      </c>
      <c r="K29" s="5">
        <f>IF($B29="","",SUMIF('FIFO COGS'!$B$5:$B$1004,$B29,'FIFO COGS'!$I$5:$I$1004))</f>
        <v/>
      </c>
      <c r="L29" s="5">
        <f>IF($B29="","",$J29-$K29)</f>
        <v/>
      </c>
      <c r="M29" s="6">
        <f>IF($B29="","",IF($J29=0,0,$L29/$J29))</f>
        <v/>
      </c>
    </row>
    <row r="30" spans="3:13">
      <c r="C30" s="9"/>
      <c r="F30" s="7">
        <f>IF($B30="","",VLOOKUP($E30,SKUs!$B$5:$C$104,2,FALSE))</f>
        <v/>
      </c>
      <c r="H30" s="5">
        <f>IF($B30="","",$G30*VLOOKUP($E30,SKUs!$B$5:$E$104,4,FALSE))</f>
        <v/>
      </c>
      <c r="I30" s="4"/>
      <c r="J30" s="5">
        <f>IF($B30="","",$H30-$I30)</f>
        <v/>
      </c>
      <c r="K30" s="5">
        <f>IF($B30="","",SUMIF('FIFO COGS'!$B$5:$B$1004,$B30,'FIFO COGS'!$I$5:$I$1004))</f>
        <v/>
      </c>
      <c r="L30" s="5">
        <f>IF($B30="","",$J30-$K30)</f>
        <v/>
      </c>
      <c r="M30" s="6">
        <f>IF($B30="","",IF($J30=0,0,$L30/$J30))</f>
        <v/>
      </c>
    </row>
    <row r="31" spans="3:13">
      <c r="C31" s="9"/>
      <c r="F31" s="7">
        <f>IF($B31="","",VLOOKUP($E31,SKUs!$B$5:$C$104,2,FALSE))</f>
        <v/>
      </c>
      <c r="H31" s="5">
        <f>IF($B31="","",$G31*VLOOKUP($E31,SKUs!$B$5:$E$104,4,FALSE))</f>
        <v/>
      </c>
      <c r="I31" s="4"/>
      <c r="J31" s="5">
        <f>IF($B31="","",$H31-$I31)</f>
        <v/>
      </c>
      <c r="K31" s="5">
        <f>IF($B31="","",SUMIF('FIFO COGS'!$B$5:$B$1004,$B31,'FIFO COGS'!$I$5:$I$1004))</f>
        <v/>
      </c>
      <c r="L31" s="5">
        <f>IF($B31="","",$J31-$K31)</f>
        <v/>
      </c>
      <c r="M31" s="6">
        <f>IF($B31="","",IF($J31=0,0,$L31/$J31))</f>
        <v/>
      </c>
    </row>
    <row r="32" spans="3:13">
      <c r="C32" s="9"/>
      <c r="F32" s="7">
        <f>IF($B32="","",VLOOKUP($E32,SKUs!$B$5:$C$104,2,FALSE))</f>
        <v/>
      </c>
      <c r="H32" s="5">
        <f>IF($B32="","",$G32*VLOOKUP($E32,SKUs!$B$5:$E$104,4,FALSE))</f>
        <v/>
      </c>
      <c r="I32" s="4"/>
      <c r="J32" s="5">
        <f>IF($B32="","",$H32-$I32)</f>
        <v/>
      </c>
      <c r="K32" s="5">
        <f>IF($B32="","",SUMIF('FIFO COGS'!$B$5:$B$1004,$B32,'FIFO COGS'!$I$5:$I$1004))</f>
        <v/>
      </c>
      <c r="L32" s="5">
        <f>IF($B32="","",$J32-$K32)</f>
        <v/>
      </c>
      <c r="M32" s="6">
        <f>IF($B32="","",IF($J32=0,0,$L32/$J32))</f>
        <v/>
      </c>
    </row>
    <row r="33" spans="3:13">
      <c r="C33" s="9"/>
      <c r="F33" s="7">
        <f>IF($B33="","",VLOOKUP($E33,SKUs!$B$5:$C$104,2,FALSE))</f>
        <v/>
      </c>
      <c r="H33" s="5">
        <f>IF($B33="","",$G33*VLOOKUP($E33,SKUs!$B$5:$E$104,4,FALSE))</f>
        <v/>
      </c>
      <c r="I33" s="4"/>
      <c r="J33" s="5">
        <f>IF($B33="","",$H33-$I33)</f>
        <v/>
      </c>
      <c r="K33" s="5">
        <f>IF($B33="","",SUMIF('FIFO COGS'!$B$5:$B$1004,$B33,'FIFO COGS'!$I$5:$I$1004))</f>
        <v/>
      </c>
      <c r="L33" s="5">
        <f>IF($B33="","",$J33-$K33)</f>
        <v/>
      </c>
      <c r="M33" s="6">
        <f>IF($B33="","",IF($J33=0,0,$L33/$J33))</f>
        <v/>
      </c>
    </row>
    <row r="34" spans="3:13">
      <c r="C34" s="9"/>
      <c r="F34" s="7">
        <f>IF($B34="","",VLOOKUP($E34,SKUs!$B$5:$C$104,2,FALSE))</f>
        <v/>
      </c>
      <c r="H34" s="5">
        <f>IF($B34="","",$G34*VLOOKUP($E34,SKUs!$B$5:$E$104,4,FALSE))</f>
        <v/>
      </c>
      <c r="I34" s="4"/>
      <c r="J34" s="5">
        <f>IF($B34="","",$H34-$I34)</f>
        <v/>
      </c>
      <c r="K34" s="5">
        <f>IF($B34="","",SUMIF('FIFO COGS'!$B$5:$B$1004,$B34,'FIFO COGS'!$I$5:$I$1004))</f>
        <v/>
      </c>
      <c r="L34" s="5">
        <f>IF($B34="","",$J34-$K34)</f>
        <v/>
      </c>
      <c r="M34" s="6">
        <f>IF($B34="","",IF($J34=0,0,$L34/$J34))</f>
        <v/>
      </c>
    </row>
    <row r="35" spans="3:13">
      <c r="C35" s="9"/>
      <c r="F35" s="7">
        <f>IF($B35="","",VLOOKUP($E35,SKUs!$B$5:$C$104,2,FALSE))</f>
        <v/>
      </c>
      <c r="H35" s="5">
        <f>IF($B35="","",$G35*VLOOKUP($E35,SKUs!$B$5:$E$104,4,FALSE))</f>
        <v/>
      </c>
      <c r="I35" s="4"/>
      <c r="J35" s="5">
        <f>IF($B35="","",$H35-$I35)</f>
        <v/>
      </c>
      <c r="K35" s="5">
        <f>IF($B35="","",SUMIF('FIFO COGS'!$B$5:$B$1004,$B35,'FIFO COGS'!$I$5:$I$1004))</f>
        <v/>
      </c>
      <c r="L35" s="5">
        <f>IF($B35="","",$J35-$K35)</f>
        <v/>
      </c>
      <c r="M35" s="6">
        <f>IF($B35="","",IF($J35=0,0,$L35/$J35))</f>
        <v/>
      </c>
    </row>
    <row r="36" spans="3:13">
      <c r="C36" s="9"/>
      <c r="F36" s="7">
        <f>IF($B36="","",VLOOKUP($E36,SKUs!$B$5:$C$104,2,FALSE))</f>
        <v/>
      </c>
      <c r="H36" s="5">
        <f>IF($B36="","",$G36*VLOOKUP($E36,SKUs!$B$5:$E$104,4,FALSE))</f>
        <v/>
      </c>
      <c r="I36" s="4"/>
      <c r="J36" s="5">
        <f>IF($B36="","",$H36-$I36)</f>
        <v/>
      </c>
      <c r="K36" s="5">
        <f>IF($B36="","",SUMIF('FIFO COGS'!$B$5:$B$1004,$B36,'FIFO COGS'!$I$5:$I$1004))</f>
        <v/>
      </c>
      <c r="L36" s="5">
        <f>IF($B36="","",$J36-$K36)</f>
        <v/>
      </c>
      <c r="M36" s="6">
        <f>IF($B36="","",IF($J36=0,0,$L36/$J36))</f>
        <v/>
      </c>
    </row>
    <row r="37" spans="3:13">
      <c r="C37" s="9"/>
      <c r="F37" s="7">
        <f>IF($B37="","",VLOOKUP($E37,SKUs!$B$5:$C$104,2,FALSE))</f>
        <v/>
      </c>
      <c r="H37" s="5">
        <f>IF($B37="","",$G37*VLOOKUP($E37,SKUs!$B$5:$E$104,4,FALSE))</f>
        <v/>
      </c>
      <c r="I37" s="4"/>
      <c r="J37" s="5">
        <f>IF($B37="","",$H37-$I37)</f>
        <v/>
      </c>
      <c r="K37" s="5">
        <f>IF($B37="","",SUMIF('FIFO COGS'!$B$5:$B$1004,$B37,'FIFO COGS'!$I$5:$I$1004))</f>
        <v/>
      </c>
      <c r="L37" s="5">
        <f>IF($B37="","",$J37-$K37)</f>
        <v/>
      </c>
      <c r="M37" s="6">
        <f>IF($B37="","",IF($J37=0,0,$L37/$J37))</f>
        <v/>
      </c>
    </row>
    <row r="38" spans="3:13">
      <c r="C38" s="9"/>
      <c r="F38" s="7">
        <f>IF($B38="","",VLOOKUP($E38,SKUs!$B$5:$C$104,2,FALSE))</f>
        <v/>
      </c>
      <c r="H38" s="5">
        <f>IF($B38="","",$G38*VLOOKUP($E38,SKUs!$B$5:$E$104,4,FALSE))</f>
        <v/>
      </c>
      <c r="I38" s="4"/>
      <c r="J38" s="5">
        <f>IF($B38="","",$H38-$I38)</f>
        <v/>
      </c>
      <c r="K38" s="5">
        <f>IF($B38="","",SUMIF('FIFO COGS'!$B$5:$B$1004,$B38,'FIFO COGS'!$I$5:$I$1004))</f>
        <v/>
      </c>
      <c r="L38" s="5">
        <f>IF($B38="","",$J38-$K38)</f>
        <v/>
      </c>
      <c r="M38" s="6">
        <f>IF($B38="","",IF($J38=0,0,$L38/$J38))</f>
        <v/>
      </c>
    </row>
    <row r="39" spans="3:13">
      <c r="C39" s="9"/>
      <c r="F39" s="7">
        <f>IF($B39="","",VLOOKUP($E39,SKUs!$B$5:$C$104,2,FALSE))</f>
        <v/>
      </c>
      <c r="H39" s="5">
        <f>IF($B39="","",$G39*VLOOKUP($E39,SKUs!$B$5:$E$104,4,FALSE))</f>
        <v/>
      </c>
      <c r="I39" s="4"/>
      <c r="J39" s="5">
        <f>IF($B39="","",$H39-$I39)</f>
        <v/>
      </c>
      <c r="K39" s="5">
        <f>IF($B39="","",SUMIF('FIFO COGS'!$B$5:$B$1004,$B39,'FIFO COGS'!$I$5:$I$1004))</f>
        <v/>
      </c>
      <c r="L39" s="5">
        <f>IF($B39="","",$J39-$K39)</f>
        <v/>
      </c>
      <c r="M39" s="6">
        <f>IF($B39="","",IF($J39=0,0,$L39/$J39))</f>
        <v/>
      </c>
    </row>
    <row r="40" spans="3:13">
      <c r="C40" s="9"/>
      <c r="F40" s="7">
        <f>IF($B40="","",VLOOKUP($E40,SKUs!$B$5:$C$104,2,FALSE))</f>
        <v/>
      </c>
      <c r="H40" s="5">
        <f>IF($B40="","",$G40*VLOOKUP($E40,SKUs!$B$5:$E$104,4,FALSE))</f>
        <v/>
      </c>
      <c r="I40" s="4"/>
      <c r="J40" s="5">
        <f>IF($B40="","",$H40-$I40)</f>
        <v/>
      </c>
      <c r="K40" s="5">
        <f>IF($B40="","",SUMIF('FIFO COGS'!$B$5:$B$1004,$B40,'FIFO COGS'!$I$5:$I$1004))</f>
        <v/>
      </c>
      <c r="L40" s="5">
        <f>IF($B40="","",$J40-$K40)</f>
        <v/>
      </c>
      <c r="M40" s="6">
        <f>IF($B40="","",IF($J40=0,0,$L40/$J40))</f>
        <v/>
      </c>
    </row>
    <row r="41" spans="3:13">
      <c r="C41" s="9"/>
      <c r="F41" s="7">
        <f>IF($B41="","",VLOOKUP($E41,SKUs!$B$5:$C$104,2,FALSE))</f>
        <v/>
      </c>
      <c r="H41" s="5">
        <f>IF($B41="","",$G41*VLOOKUP($E41,SKUs!$B$5:$E$104,4,FALSE))</f>
        <v/>
      </c>
      <c r="I41" s="4"/>
      <c r="J41" s="5">
        <f>IF($B41="","",$H41-$I41)</f>
        <v/>
      </c>
      <c r="K41" s="5">
        <f>IF($B41="","",SUMIF('FIFO COGS'!$B$5:$B$1004,$B41,'FIFO COGS'!$I$5:$I$1004))</f>
        <v/>
      </c>
      <c r="L41" s="5">
        <f>IF($B41="","",$J41-$K41)</f>
        <v/>
      </c>
      <c r="M41" s="6">
        <f>IF($B41="","",IF($J41=0,0,$L41/$J41))</f>
        <v/>
      </c>
    </row>
    <row r="42" spans="3:13">
      <c r="C42" s="9"/>
      <c r="F42" s="7">
        <f>IF($B42="","",VLOOKUP($E42,SKUs!$B$5:$C$104,2,FALSE))</f>
        <v/>
      </c>
      <c r="H42" s="5">
        <f>IF($B42="","",$G42*VLOOKUP($E42,SKUs!$B$5:$E$104,4,FALSE))</f>
        <v/>
      </c>
      <c r="I42" s="4"/>
      <c r="J42" s="5">
        <f>IF($B42="","",$H42-$I42)</f>
        <v/>
      </c>
      <c r="K42" s="5">
        <f>IF($B42="","",SUMIF('FIFO COGS'!$B$5:$B$1004,$B42,'FIFO COGS'!$I$5:$I$1004))</f>
        <v/>
      </c>
      <c r="L42" s="5">
        <f>IF($B42="","",$J42-$K42)</f>
        <v/>
      </c>
      <c r="M42" s="6">
        <f>IF($B42="","",IF($J42=0,0,$L42/$J42))</f>
        <v/>
      </c>
    </row>
    <row r="43" spans="3:13">
      <c r="C43" s="9"/>
      <c r="F43" s="7">
        <f>IF($B43="","",VLOOKUP($E43,SKUs!$B$5:$C$104,2,FALSE))</f>
        <v/>
      </c>
      <c r="H43" s="5">
        <f>IF($B43="","",$G43*VLOOKUP($E43,SKUs!$B$5:$E$104,4,FALSE))</f>
        <v/>
      </c>
      <c r="I43" s="4"/>
      <c r="J43" s="5">
        <f>IF($B43="","",$H43-$I43)</f>
        <v/>
      </c>
      <c r="K43" s="5">
        <f>IF($B43="","",SUMIF('FIFO COGS'!$B$5:$B$1004,$B43,'FIFO COGS'!$I$5:$I$1004))</f>
        <v/>
      </c>
      <c r="L43" s="5">
        <f>IF($B43="","",$J43-$K43)</f>
        <v/>
      </c>
      <c r="M43" s="6">
        <f>IF($B43="","",IF($J43=0,0,$L43/$J43))</f>
        <v/>
      </c>
    </row>
    <row r="44" spans="3:13">
      <c r="C44" s="9"/>
      <c r="F44" s="7">
        <f>IF($B44="","",VLOOKUP($E44,SKUs!$B$5:$C$104,2,FALSE))</f>
        <v/>
      </c>
      <c r="H44" s="5">
        <f>IF($B44="","",$G44*VLOOKUP($E44,SKUs!$B$5:$E$104,4,FALSE))</f>
        <v/>
      </c>
      <c r="I44" s="4"/>
      <c r="J44" s="5">
        <f>IF($B44="","",$H44-$I44)</f>
        <v/>
      </c>
      <c r="K44" s="5">
        <f>IF($B44="","",SUMIF('FIFO COGS'!$B$5:$B$1004,$B44,'FIFO COGS'!$I$5:$I$1004))</f>
        <v/>
      </c>
      <c r="L44" s="5">
        <f>IF($B44="","",$J44-$K44)</f>
        <v/>
      </c>
      <c r="M44" s="6">
        <f>IF($B44="","",IF($J44=0,0,$L44/$J44))</f>
        <v/>
      </c>
    </row>
    <row r="45" spans="3:13">
      <c r="C45" s="9"/>
      <c r="F45" s="7">
        <f>IF($B45="","",VLOOKUP($E45,SKUs!$B$5:$C$104,2,FALSE))</f>
        <v/>
      </c>
      <c r="H45" s="5">
        <f>IF($B45="","",$G45*VLOOKUP($E45,SKUs!$B$5:$E$104,4,FALSE))</f>
        <v/>
      </c>
      <c r="I45" s="4"/>
      <c r="J45" s="5">
        <f>IF($B45="","",$H45-$I45)</f>
        <v/>
      </c>
      <c r="K45" s="5">
        <f>IF($B45="","",SUMIF('FIFO COGS'!$B$5:$B$1004,$B45,'FIFO COGS'!$I$5:$I$1004))</f>
        <v/>
      </c>
      <c r="L45" s="5">
        <f>IF($B45="","",$J45-$K45)</f>
        <v/>
      </c>
      <c r="M45" s="6">
        <f>IF($B45="","",IF($J45=0,0,$L45/$J45))</f>
        <v/>
      </c>
    </row>
    <row r="46" spans="3:13">
      <c r="C46" s="9"/>
      <c r="F46" s="7">
        <f>IF($B46="","",VLOOKUP($E46,SKUs!$B$5:$C$104,2,FALSE))</f>
        <v/>
      </c>
      <c r="H46" s="5">
        <f>IF($B46="","",$G46*VLOOKUP($E46,SKUs!$B$5:$E$104,4,FALSE))</f>
        <v/>
      </c>
      <c r="I46" s="4"/>
      <c r="J46" s="5">
        <f>IF($B46="","",$H46-$I46)</f>
        <v/>
      </c>
      <c r="K46" s="5">
        <f>IF($B46="","",SUMIF('FIFO COGS'!$B$5:$B$1004,$B46,'FIFO COGS'!$I$5:$I$1004))</f>
        <v/>
      </c>
      <c r="L46" s="5">
        <f>IF($B46="","",$J46-$K46)</f>
        <v/>
      </c>
      <c r="M46" s="6">
        <f>IF($B46="","",IF($J46=0,0,$L46/$J46))</f>
        <v/>
      </c>
    </row>
    <row r="47" spans="3:13">
      <c r="C47" s="9"/>
      <c r="F47" s="7">
        <f>IF($B47="","",VLOOKUP($E47,SKUs!$B$5:$C$104,2,FALSE))</f>
        <v/>
      </c>
      <c r="H47" s="5">
        <f>IF($B47="","",$G47*VLOOKUP($E47,SKUs!$B$5:$E$104,4,FALSE))</f>
        <v/>
      </c>
      <c r="I47" s="4"/>
      <c r="J47" s="5">
        <f>IF($B47="","",$H47-$I47)</f>
        <v/>
      </c>
      <c r="K47" s="5">
        <f>IF($B47="","",SUMIF('FIFO COGS'!$B$5:$B$1004,$B47,'FIFO COGS'!$I$5:$I$1004))</f>
        <v/>
      </c>
      <c r="L47" s="5">
        <f>IF($B47="","",$J47-$K47)</f>
        <v/>
      </c>
      <c r="M47" s="6">
        <f>IF($B47="","",IF($J47=0,0,$L47/$J47))</f>
        <v/>
      </c>
    </row>
    <row r="48" spans="3:13">
      <c r="C48" s="9"/>
      <c r="F48" s="7">
        <f>IF($B48="","",VLOOKUP($E48,SKUs!$B$5:$C$104,2,FALSE))</f>
        <v/>
      </c>
      <c r="H48" s="5">
        <f>IF($B48="","",$G48*VLOOKUP($E48,SKUs!$B$5:$E$104,4,FALSE))</f>
        <v/>
      </c>
      <c r="I48" s="4"/>
      <c r="J48" s="5">
        <f>IF($B48="","",$H48-$I48)</f>
        <v/>
      </c>
      <c r="K48" s="5">
        <f>IF($B48="","",SUMIF('FIFO COGS'!$B$5:$B$1004,$B48,'FIFO COGS'!$I$5:$I$1004))</f>
        <v/>
      </c>
      <c r="L48" s="5">
        <f>IF($B48="","",$J48-$K48)</f>
        <v/>
      </c>
      <c r="M48" s="6">
        <f>IF($B48="","",IF($J48=0,0,$L48/$J48))</f>
        <v/>
      </c>
    </row>
    <row r="49" spans="3:13">
      <c r="C49" s="9"/>
      <c r="F49" s="7">
        <f>IF($B49="","",VLOOKUP($E49,SKUs!$B$5:$C$104,2,FALSE))</f>
        <v/>
      </c>
      <c r="H49" s="5">
        <f>IF($B49="","",$G49*VLOOKUP($E49,SKUs!$B$5:$E$104,4,FALSE))</f>
        <v/>
      </c>
      <c r="I49" s="4"/>
      <c r="J49" s="5">
        <f>IF($B49="","",$H49-$I49)</f>
        <v/>
      </c>
      <c r="K49" s="5">
        <f>IF($B49="","",SUMIF('FIFO COGS'!$B$5:$B$1004,$B49,'FIFO COGS'!$I$5:$I$1004))</f>
        <v/>
      </c>
      <c r="L49" s="5">
        <f>IF($B49="","",$J49-$K49)</f>
        <v/>
      </c>
      <c r="M49" s="6">
        <f>IF($B49="","",IF($J49=0,0,$L49/$J49))</f>
        <v/>
      </c>
    </row>
    <row r="50" spans="3:13">
      <c r="C50" s="9"/>
      <c r="F50" s="7">
        <f>IF($B50="","",VLOOKUP($E50,SKUs!$B$5:$C$104,2,FALSE))</f>
        <v/>
      </c>
      <c r="H50" s="5">
        <f>IF($B50="","",$G50*VLOOKUP($E50,SKUs!$B$5:$E$104,4,FALSE))</f>
        <v/>
      </c>
      <c r="I50" s="4"/>
      <c r="J50" s="5">
        <f>IF($B50="","",$H50-$I50)</f>
        <v/>
      </c>
      <c r="K50" s="5">
        <f>IF($B50="","",SUMIF('FIFO COGS'!$B$5:$B$1004,$B50,'FIFO COGS'!$I$5:$I$1004))</f>
        <v/>
      </c>
      <c r="L50" s="5">
        <f>IF($B50="","",$J50-$K50)</f>
        <v/>
      </c>
      <c r="M50" s="6">
        <f>IF($B50="","",IF($J50=0,0,$L50/$J50))</f>
        <v/>
      </c>
    </row>
    <row r="51" spans="3:13">
      <c r="C51" s="9"/>
      <c r="F51" s="7">
        <f>IF($B51="","",VLOOKUP($E51,SKUs!$B$5:$C$104,2,FALSE))</f>
        <v/>
      </c>
      <c r="H51" s="5">
        <f>IF($B51="","",$G51*VLOOKUP($E51,SKUs!$B$5:$E$104,4,FALSE))</f>
        <v/>
      </c>
      <c r="I51" s="4"/>
      <c r="J51" s="5">
        <f>IF($B51="","",$H51-$I51)</f>
        <v/>
      </c>
      <c r="K51" s="5">
        <f>IF($B51="","",SUMIF('FIFO COGS'!$B$5:$B$1004,$B51,'FIFO COGS'!$I$5:$I$1004))</f>
        <v/>
      </c>
      <c r="L51" s="5">
        <f>IF($B51="","",$J51-$K51)</f>
        <v/>
      </c>
      <c r="M51" s="6">
        <f>IF($B51="","",IF($J51=0,0,$L51/$J51))</f>
        <v/>
      </c>
    </row>
    <row r="52" spans="3:13">
      <c r="C52" s="9"/>
      <c r="F52" s="7">
        <f>IF($B52="","",VLOOKUP($E52,SKUs!$B$5:$C$104,2,FALSE))</f>
        <v/>
      </c>
      <c r="H52" s="5">
        <f>IF($B52="","",$G52*VLOOKUP($E52,SKUs!$B$5:$E$104,4,FALSE))</f>
        <v/>
      </c>
      <c r="I52" s="4"/>
      <c r="J52" s="5">
        <f>IF($B52="","",$H52-$I52)</f>
        <v/>
      </c>
      <c r="K52" s="5">
        <f>IF($B52="","",SUMIF('FIFO COGS'!$B$5:$B$1004,$B52,'FIFO COGS'!$I$5:$I$1004))</f>
        <v/>
      </c>
      <c r="L52" s="5">
        <f>IF($B52="","",$J52-$K52)</f>
        <v/>
      </c>
      <c r="M52" s="6">
        <f>IF($B52="","",IF($J52=0,0,$L52/$J52))</f>
        <v/>
      </c>
    </row>
    <row r="53" spans="3:13">
      <c r="C53" s="9"/>
      <c r="F53" s="7">
        <f>IF($B53="","",VLOOKUP($E53,SKUs!$B$5:$C$104,2,FALSE))</f>
        <v/>
      </c>
      <c r="H53" s="5">
        <f>IF($B53="","",$G53*VLOOKUP($E53,SKUs!$B$5:$E$104,4,FALSE))</f>
        <v/>
      </c>
      <c r="I53" s="4"/>
      <c r="J53" s="5">
        <f>IF($B53="","",$H53-$I53)</f>
        <v/>
      </c>
      <c r="K53" s="5">
        <f>IF($B53="","",SUMIF('FIFO COGS'!$B$5:$B$1004,$B53,'FIFO COGS'!$I$5:$I$1004))</f>
        <v/>
      </c>
      <c r="L53" s="5">
        <f>IF($B53="","",$J53-$K53)</f>
        <v/>
      </c>
      <c r="M53" s="6">
        <f>IF($B53="","",IF($J53=0,0,$L53/$J53))</f>
        <v/>
      </c>
    </row>
    <row r="54" spans="3:13">
      <c r="C54" s="9"/>
      <c r="F54" s="7">
        <f>IF($B54="","",VLOOKUP($E54,SKUs!$B$5:$C$104,2,FALSE))</f>
        <v/>
      </c>
      <c r="H54" s="5">
        <f>IF($B54="","",$G54*VLOOKUP($E54,SKUs!$B$5:$E$104,4,FALSE))</f>
        <v/>
      </c>
      <c r="I54" s="4"/>
      <c r="J54" s="5">
        <f>IF($B54="","",$H54-$I54)</f>
        <v/>
      </c>
      <c r="K54" s="5">
        <f>IF($B54="","",SUMIF('FIFO COGS'!$B$5:$B$1004,$B54,'FIFO COGS'!$I$5:$I$1004))</f>
        <v/>
      </c>
      <c r="L54" s="5">
        <f>IF($B54="","",$J54-$K54)</f>
        <v/>
      </c>
      <c r="M54" s="6">
        <f>IF($B54="","",IF($J54=0,0,$L54/$J54))</f>
        <v/>
      </c>
    </row>
    <row r="55" spans="3:13">
      <c r="C55" s="9"/>
      <c r="F55" s="7">
        <f>IF($B55="","",VLOOKUP($E55,SKUs!$B$5:$C$104,2,FALSE))</f>
        <v/>
      </c>
      <c r="H55" s="5">
        <f>IF($B55="","",$G55*VLOOKUP($E55,SKUs!$B$5:$E$104,4,FALSE))</f>
        <v/>
      </c>
      <c r="I55" s="4"/>
      <c r="J55" s="5">
        <f>IF($B55="","",$H55-$I55)</f>
        <v/>
      </c>
      <c r="K55" s="5">
        <f>IF($B55="","",SUMIF('FIFO COGS'!$B$5:$B$1004,$B55,'FIFO COGS'!$I$5:$I$1004))</f>
        <v/>
      </c>
      <c r="L55" s="5">
        <f>IF($B55="","",$J55-$K55)</f>
        <v/>
      </c>
      <c r="M55" s="6">
        <f>IF($B55="","",IF($J55=0,0,$L55/$J55))</f>
        <v/>
      </c>
    </row>
    <row r="56" spans="3:13">
      <c r="C56" s="9"/>
      <c r="F56" s="7">
        <f>IF($B56="","",VLOOKUP($E56,SKUs!$B$5:$C$104,2,FALSE))</f>
        <v/>
      </c>
      <c r="H56" s="5">
        <f>IF($B56="","",$G56*VLOOKUP($E56,SKUs!$B$5:$E$104,4,FALSE))</f>
        <v/>
      </c>
      <c r="I56" s="4"/>
      <c r="J56" s="5">
        <f>IF($B56="","",$H56-$I56)</f>
        <v/>
      </c>
      <c r="K56" s="5">
        <f>IF($B56="","",SUMIF('FIFO COGS'!$B$5:$B$1004,$B56,'FIFO COGS'!$I$5:$I$1004))</f>
        <v/>
      </c>
      <c r="L56" s="5">
        <f>IF($B56="","",$J56-$K56)</f>
        <v/>
      </c>
      <c r="M56" s="6">
        <f>IF($B56="","",IF($J56=0,0,$L56/$J56))</f>
        <v/>
      </c>
    </row>
    <row r="57" spans="3:13">
      <c r="C57" s="9"/>
      <c r="F57" s="7">
        <f>IF($B57="","",VLOOKUP($E57,SKUs!$B$5:$C$104,2,FALSE))</f>
        <v/>
      </c>
      <c r="H57" s="5">
        <f>IF($B57="","",$G57*VLOOKUP($E57,SKUs!$B$5:$E$104,4,FALSE))</f>
        <v/>
      </c>
      <c r="I57" s="4"/>
      <c r="J57" s="5">
        <f>IF($B57="","",$H57-$I57)</f>
        <v/>
      </c>
      <c r="K57" s="5">
        <f>IF($B57="","",SUMIF('FIFO COGS'!$B$5:$B$1004,$B57,'FIFO COGS'!$I$5:$I$1004))</f>
        <v/>
      </c>
      <c r="L57" s="5">
        <f>IF($B57="","",$J57-$K57)</f>
        <v/>
      </c>
      <c r="M57" s="6">
        <f>IF($B57="","",IF($J57=0,0,$L57/$J57))</f>
        <v/>
      </c>
    </row>
    <row r="58" spans="3:13">
      <c r="C58" s="9"/>
      <c r="F58" s="7">
        <f>IF($B58="","",VLOOKUP($E58,SKUs!$B$5:$C$104,2,FALSE))</f>
        <v/>
      </c>
      <c r="H58" s="5">
        <f>IF($B58="","",$G58*VLOOKUP($E58,SKUs!$B$5:$E$104,4,FALSE))</f>
        <v/>
      </c>
      <c r="I58" s="4"/>
      <c r="J58" s="5">
        <f>IF($B58="","",$H58-$I58)</f>
        <v/>
      </c>
      <c r="K58" s="5">
        <f>IF($B58="","",SUMIF('FIFO COGS'!$B$5:$B$1004,$B58,'FIFO COGS'!$I$5:$I$1004))</f>
        <v/>
      </c>
      <c r="L58" s="5">
        <f>IF($B58="","",$J58-$K58)</f>
        <v/>
      </c>
      <c r="M58" s="6">
        <f>IF($B58="","",IF($J58=0,0,$L58/$J58))</f>
        <v/>
      </c>
    </row>
    <row r="59" spans="3:13">
      <c r="C59" s="9"/>
      <c r="F59" s="7">
        <f>IF($B59="","",VLOOKUP($E59,SKUs!$B$5:$C$104,2,FALSE))</f>
        <v/>
      </c>
      <c r="H59" s="5">
        <f>IF($B59="","",$G59*VLOOKUP($E59,SKUs!$B$5:$E$104,4,FALSE))</f>
        <v/>
      </c>
      <c r="I59" s="4"/>
      <c r="J59" s="5">
        <f>IF($B59="","",$H59-$I59)</f>
        <v/>
      </c>
      <c r="K59" s="5">
        <f>IF($B59="","",SUMIF('FIFO COGS'!$B$5:$B$1004,$B59,'FIFO COGS'!$I$5:$I$1004))</f>
        <v/>
      </c>
      <c r="L59" s="5">
        <f>IF($B59="","",$J59-$K59)</f>
        <v/>
      </c>
      <c r="M59" s="6">
        <f>IF($B59="","",IF($J59=0,0,$L59/$J59))</f>
        <v/>
      </c>
    </row>
    <row r="60" spans="3:13">
      <c r="C60" s="9"/>
      <c r="F60" s="7">
        <f>IF($B60="","",VLOOKUP($E60,SKUs!$B$5:$C$104,2,FALSE))</f>
        <v/>
      </c>
      <c r="H60" s="5">
        <f>IF($B60="","",$G60*VLOOKUP($E60,SKUs!$B$5:$E$104,4,FALSE))</f>
        <v/>
      </c>
      <c r="I60" s="4"/>
      <c r="J60" s="5">
        <f>IF($B60="","",$H60-$I60)</f>
        <v/>
      </c>
      <c r="K60" s="5">
        <f>IF($B60="","",SUMIF('FIFO COGS'!$B$5:$B$1004,$B60,'FIFO COGS'!$I$5:$I$1004))</f>
        <v/>
      </c>
      <c r="L60" s="5">
        <f>IF($B60="","",$J60-$K60)</f>
        <v/>
      </c>
      <c r="M60" s="6">
        <f>IF($B60="","",IF($J60=0,0,$L60/$J60))</f>
        <v/>
      </c>
    </row>
    <row r="61" spans="3:13">
      <c r="C61" s="9"/>
      <c r="F61" s="7">
        <f>IF($B61="","",VLOOKUP($E61,SKUs!$B$5:$C$104,2,FALSE))</f>
        <v/>
      </c>
      <c r="H61" s="5">
        <f>IF($B61="","",$G61*VLOOKUP($E61,SKUs!$B$5:$E$104,4,FALSE))</f>
        <v/>
      </c>
      <c r="I61" s="4"/>
      <c r="J61" s="5">
        <f>IF($B61="","",$H61-$I61)</f>
        <v/>
      </c>
      <c r="K61" s="5">
        <f>IF($B61="","",SUMIF('FIFO COGS'!$B$5:$B$1004,$B61,'FIFO COGS'!$I$5:$I$1004))</f>
        <v/>
      </c>
      <c r="L61" s="5">
        <f>IF($B61="","",$J61-$K61)</f>
        <v/>
      </c>
      <c r="M61" s="6">
        <f>IF($B61="","",IF($J61=0,0,$L61/$J61))</f>
        <v/>
      </c>
    </row>
    <row r="62" spans="3:13">
      <c r="C62" s="9"/>
      <c r="F62" s="7">
        <f>IF($B62="","",VLOOKUP($E62,SKUs!$B$5:$C$104,2,FALSE))</f>
        <v/>
      </c>
      <c r="H62" s="5">
        <f>IF($B62="","",$G62*VLOOKUP($E62,SKUs!$B$5:$E$104,4,FALSE))</f>
        <v/>
      </c>
      <c r="I62" s="4"/>
      <c r="J62" s="5">
        <f>IF($B62="","",$H62-$I62)</f>
        <v/>
      </c>
      <c r="K62" s="5">
        <f>IF($B62="","",SUMIF('FIFO COGS'!$B$5:$B$1004,$B62,'FIFO COGS'!$I$5:$I$1004))</f>
        <v/>
      </c>
      <c r="L62" s="5">
        <f>IF($B62="","",$J62-$K62)</f>
        <v/>
      </c>
      <c r="M62" s="6">
        <f>IF($B62="","",IF($J62=0,0,$L62/$J62))</f>
        <v/>
      </c>
    </row>
    <row r="63" spans="3:13">
      <c r="C63" s="9"/>
      <c r="F63" s="7">
        <f>IF($B63="","",VLOOKUP($E63,SKUs!$B$5:$C$104,2,FALSE))</f>
        <v/>
      </c>
      <c r="H63" s="5">
        <f>IF($B63="","",$G63*VLOOKUP($E63,SKUs!$B$5:$E$104,4,FALSE))</f>
        <v/>
      </c>
      <c r="I63" s="4"/>
      <c r="J63" s="5">
        <f>IF($B63="","",$H63-$I63)</f>
        <v/>
      </c>
      <c r="K63" s="5">
        <f>IF($B63="","",SUMIF('FIFO COGS'!$B$5:$B$1004,$B63,'FIFO COGS'!$I$5:$I$1004))</f>
        <v/>
      </c>
      <c r="L63" s="5">
        <f>IF($B63="","",$J63-$K63)</f>
        <v/>
      </c>
      <c r="M63" s="6">
        <f>IF($B63="","",IF($J63=0,0,$L63/$J63))</f>
        <v/>
      </c>
    </row>
    <row r="64" spans="3:13">
      <c r="C64" s="9"/>
      <c r="F64" s="7">
        <f>IF($B64="","",VLOOKUP($E64,SKUs!$B$5:$C$104,2,FALSE))</f>
        <v/>
      </c>
      <c r="H64" s="5">
        <f>IF($B64="","",$G64*VLOOKUP($E64,SKUs!$B$5:$E$104,4,FALSE))</f>
        <v/>
      </c>
      <c r="I64" s="4"/>
      <c r="J64" s="5">
        <f>IF($B64="","",$H64-$I64)</f>
        <v/>
      </c>
      <c r="K64" s="5">
        <f>IF($B64="","",SUMIF('FIFO COGS'!$B$5:$B$1004,$B64,'FIFO COGS'!$I$5:$I$1004))</f>
        <v/>
      </c>
      <c r="L64" s="5">
        <f>IF($B64="","",$J64-$K64)</f>
        <v/>
      </c>
      <c r="M64" s="6">
        <f>IF($B64="","",IF($J64=0,0,$L64/$J64))</f>
        <v/>
      </c>
    </row>
    <row r="65" spans="3:13">
      <c r="C65" s="9"/>
      <c r="F65" s="7">
        <f>IF($B65="","",VLOOKUP($E65,SKUs!$B$5:$C$104,2,FALSE))</f>
        <v/>
      </c>
      <c r="H65" s="5">
        <f>IF($B65="","",$G65*VLOOKUP($E65,SKUs!$B$5:$E$104,4,FALSE))</f>
        <v/>
      </c>
      <c r="I65" s="4"/>
      <c r="J65" s="5">
        <f>IF($B65="","",$H65-$I65)</f>
        <v/>
      </c>
      <c r="K65" s="5">
        <f>IF($B65="","",SUMIF('FIFO COGS'!$B$5:$B$1004,$B65,'FIFO COGS'!$I$5:$I$1004))</f>
        <v/>
      </c>
      <c r="L65" s="5">
        <f>IF($B65="","",$J65-$K65)</f>
        <v/>
      </c>
      <c r="M65" s="6">
        <f>IF($B65="","",IF($J65=0,0,$L65/$J65))</f>
        <v/>
      </c>
    </row>
    <row r="66" spans="3:13">
      <c r="C66" s="9"/>
      <c r="F66" s="7">
        <f>IF($B66="","",VLOOKUP($E66,SKUs!$B$5:$C$104,2,FALSE))</f>
        <v/>
      </c>
      <c r="H66" s="5">
        <f>IF($B66="","",$G66*VLOOKUP($E66,SKUs!$B$5:$E$104,4,FALSE))</f>
        <v/>
      </c>
      <c r="I66" s="4"/>
      <c r="J66" s="5">
        <f>IF($B66="","",$H66-$I66)</f>
        <v/>
      </c>
      <c r="K66" s="5">
        <f>IF($B66="","",SUMIF('FIFO COGS'!$B$5:$B$1004,$B66,'FIFO COGS'!$I$5:$I$1004))</f>
        <v/>
      </c>
      <c r="L66" s="5">
        <f>IF($B66="","",$J66-$K66)</f>
        <v/>
      </c>
      <c r="M66" s="6">
        <f>IF($B66="","",IF($J66=0,0,$L66/$J66))</f>
        <v/>
      </c>
    </row>
    <row r="67" spans="3:13">
      <c r="C67" s="9"/>
      <c r="F67" s="7">
        <f>IF($B67="","",VLOOKUP($E67,SKUs!$B$5:$C$104,2,FALSE))</f>
        <v/>
      </c>
      <c r="H67" s="5">
        <f>IF($B67="","",$G67*VLOOKUP($E67,SKUs!$B$5:$E$104,4,FALSE))</f>
        <v/>
      </c>
      <c r="I67" s="4"/>
      <c r="J67" s="5">
        <f>IF($B67="","",$H67-$I67)</f>
        <v/>
      </c>
      <c r="K67" s="5">
        <f>IF($B67="","",SUMIF('FIFO COGS'!$B$5:$B$1004,$B67,'FIFO COGS'!$I$5:$I$1004))</f>
        <v/>
      </c>
      <c r="L67" s="5">
        <f>IF($B67="","",$J67-$K67)</f>
        <v/>
      </c>
      <c r="M67" s="6">
        <f>IF($B67="","",IF($J67=0,0,$L67/$J67))</f>
        <v/>
      </c>
    </row>
    <row r="68" spans="3:13">
      <c r="C68" s="9"/>
      <c r="F68" s="7">
        <f>IF($B68="","",VLOOKUP($E68,SKUs!$B$5:$C$104,2,FALSE))</f>
        <v/>
      </c>
      <c r="H68" s="5">
        <f>IF($B68="","",$G68*VLOOKUP($E68,SKUs!$B$5:$E$104,4,FALSE))</f>
        <v/>
      </c>
      <c r="I68" s="4"/>
      <c r="J68" s="5">
        <f>IF($B68="","",$H68-$I68)</f>
        <v/>
      </c>
      <c r="K68" s="5">
        <f>IF($B68="","",SUMIF('FIFO COGS'!$B$5:$B$1004,$B68,'FIFO COGS'!$I$5:$I$1004))</f>
        <v/>
      </c>
      <c r="L68" s="5">
        <f>IF($B68="","",$J68-$K68)</f>
        <v/>
      </c>
      <c r="M68" s="6">
        <f>IF($B68="","",IF($J68=0,0,$L68/$J68))</f>
        <v/>
      </c>
    </row>
    <row r="69" spans="3:13">
      <c r="C69" s="9"/>
      <c r="F69" s="7">
        <f>IF($B69="","",VLOOKUP($E69,SKUs!$B$5:$C$104,2,FALSE))</f>
        <v/>
      </c>
      <c r="H69" s="5">
        <f>IF($B69="","",$G69*VLOOKUP($E69,SKUs!$B$5:$E$104,4,FALSE))</f>
        <v/>
      </c>
      <c r="I69" s="4"/>
      <c r="J69" s="5">
        <f>IF($B69="","",$H69-$I69)</f>
        <v/>
      </c>
      <c r="K69" s="5">
        <f>IF($B69="","",SUMIF('FIFO COGS'!$B$5:$B$1004,$B69,'FIFO COGS'!$I$5:$I$1004))</f>
        <v/>
      </c>
      <c r="L69" s="5">
        <f>IF($B69="","",$J69-$K69)</f>
        <v/>
      </c>
      <c r="M69" s="6">
        <f>IF($B69="","",IF($J69=0,0,$L69/$J69))</f>
        <v/>
      </c>
    </row>
    <row r="70" spans="3:13">
      <c r="C70" s="9"/>
      <c r="F70" s="7">
        <f>IF($B70="","",VLOOKUP($E70,SKUs!$B$5:$C$104,2,FALSE))</f>
        <v/>
      </c>
      <c r="H70" s="5">
        <f>IF($B70="","",$G70*VLOOKUP($E70,SKUs!$B$5:$E$104,4,FALSE))</f>
        <v/>
      </c>
      <c r="I70" s="4"/>
      <c r="J70" s="5">
        <f>IF($B70="","",$H70-$I70)</f>
        <v/>
      </c>
      <c r="K70" s="5">
        <f>IF($B70="","",SUMIF('FIFO COGS'!$B$5:$B$1004,$B70,'FIFO COGS'!$I$5:$I$1004))</f>
        <v/>
      </c>
      <c r="L70" s="5">
        <f>IF($B70="","",$J70-$K70)</f>
        <v/>
      </c>
      <c r="M70" s="6">
        <f>IF($B70="","",IF($J70=0,0,$L70/$J70))</f>
        <v/>
      </c>
    </row>
    <row r="71" spans="3:13">
      <c r="C71" s="9"/>
      <c r="F71" s="7">
        <f>IF($B71="","",VLOOKUP($E71,SKUs!$B$5:$C$104,2,FALSE))</f>
        <v/>
      </c>
      <c r="H71" s="5">
        <f>IF($B71="","",$G71*VLOOKUP($E71,SKUs!$B$5:$E$104,4,FALSE))</f>
        <v/>
      </c>
      <c r="I71" s="4"/>
      <c r="J71" s="5">
        <f>IF($B71="","",$H71-$I71)</f>
        <v/>
      </c>
      <c r="K71" s="5">
        <f>IF($B71="","",SUMIF('FIFO COGS'!$B$5:$B$1004,$B71,'FIFO COGS'!$I$5:$I$1004))</f>
        <v/>
      </c>
      <c r="L71" s="5">
        <f>IF($B71="","",$J71-$K71)</f>
        <v/>
      </c>
      <c r="M71" s="6">
        <f>IF($B71="","",IF($J71=0,0,$L71/$J71))</f>
        <v/>
      </c>
    </row>
    <row r="72" spans="3:13">
      <c r="C72" s="9"/>
      <c r="F72" s="7">
        <f>IF($B72="","",VLOOKUP($E72,SKUs!$B$5:$C$104,2,FALSE))</f>
        <v/>
      </c>
      <c r="H72" s="5">
        <f>IF($B72="","",$G72*VLOOKUP($E72,SKUs!$B$5:$E$104,4,FALSE))</f>
        <v/>
      </c>
      <c r="I72" s="4"/>
      <c r="J72" s="5">
        <f>IF($B72="","",$H72-$I72)</f>
        <v/>
      </c>
      <c r="K72" s="5">
        <f>IF($B72="","",SUMIF('FIFO COGS'!$B$5:$B$1004,$B72,'FIFO COGS'!$I$5:$I$1004))</f>
        <v/>
      </c>
      <c r="L72" s="5">
        <f>IF($B72="","",$J72-$K72)</f>
        <v/>
      </c>
      <c r="M72" s="6">
        <f>IF($B72="","",IF($J72=0,0,$L72/$J72))</f>
        <v/>
      </c>
    </row>
    <row r="73" spans="3:13">
      <c r="C73" s="9"/>
      <c r="F73" s="7">
        <f>IF($B73="","",VLOOKUP($E73,SKUs!$B$5:$C$104,2,FALSE))</f>
        <v/>
      </c>
      <c r="H73" s="5">
        <f>IF($B73="","",$G73*VLOOKUP($E73,SKUs!$B$5:$E$104,4,FALSE))</f>
        <v/>
      </c>
      <c r="I73" s="4"/>
      <c r="J73" s="5">
        <f>IF($B73="","",$H73-$I73)</f>
        <v/>
      </c>
      <c r="K73" s="5">
        <f>IF($B73="","",SUMIF('FIFO COGS'!$B$5:$B$1004,$B73,'FIFO COGS'!$I$5:$I$1004))</f>
        <v/>
      </c>
      <c r="L73" s="5">
        <f>IF($B73="","",$J73-$K73)</f>
        <v/>
      </c>
      <c r="M73" s="6">
        <f>IF($B73="","",IF($J73=0,0,$L73/$J73))</f>
        <v/>
      </c>
    </row>
    <row r="74" spans="3:13">
      <c r="C74" s="9"/>
      <c r="F74" s="7">
        <f>IF($B74="","",VLOOKUP($E74,SKUs!$B$5:$C$104,2,FALSE))</f>
        <v/>
      </c>
      <c r="H74" s="5">
        <f>IF($B74="","",$G74*VLOOKUP($E74,SKUs!$B$5:$E$104,4,FALSE))</f>
        <v/>
      </c>
      <c r="I74" s="4"/>
      <c r="J74" s="5">
        <f>IF($B74="","",$H74-$I74)</f>
        <v/>
      </c>
      <c r="K74" s="5">
        <f>IF($B74="","",SUMIF('FIFO COGS'!$B$5:$B$1004,$B74,'FIFO COGS'!$I$5:$I$1004))</f>
        <v/>
      </c>
      <c r="L74" s="5">
        <f>IF($B74="","",$J74-$K74)</f>
        <v/>
      </c>
      <c r="M74" s="6">
        <f>IF($B74="","",IF($J74=0,0,$L74/$J74))</f>
        <v/>
      </c>
    </row>
    <row r="75" spans="3:13">
      <c r="C75" s="9"/>
      <c r="F75" s="7">
        <f>IF($B75="","",VLOOKUP($E75,SKUs!$B$5:$C$104,2,FALSE))</f>
        <v/>
      </c>
      <c r="H75" s="5">
        <f>IF($B75="","",$G75*VLOOKUP($E75,SKUs!$B$5:$E$104,4,FALSE))</f>
        <v/>
      </c>
      <c r="I75" s="4"/>
      <c r="J75" s="5">
        <f>IF($B75="","",$H75-$I75)</f>
        <v/>
      </c>
      <c r="K75" s="5">
        <f>IF($B75="","",SUMIF('FIFO COGS'!$B$5:$B$1004,$B75,'FIFO COGS'!$I$5:$I$1004))</f>
        <v/>
      </c>
      <c r="L75" s="5">
        <f>IF($B75="","",$J75-$K75)</f>
        <v/>
      </c>
      <c r="M75" s="6">
        <f>IF($B75="","",IF($J75=0,0,$L75/$J75))</f>
        <v/>
      </c>
    </row>
    <row r="76" spans="3:13">
      <c r="C76" s="9"/>
      <c r="F76" s="7">
        <f>IF($B76="","",VLOOKUP($E76,SKUs!$B$5:$C$104,2,FALSE))</f>
        <v/>
      </c>
      <c r="H76" s="5">
        <f>IF($B76="","",$G76*VLOOKUP($E76,SKUs!$B$5:$E$104,4,FALSE))</f>
        <v/>
      </c>
      <c r="I76" s="4"/>
      <c r="J76" s="5">
        <f>IF($B76="","",$H76-$I76)</f>
        <v/>
      </c>
      <c r="K76" s="5">
        <f>IF($B76="","",SUMIF('FIFO COGS'!$B$5:$B$1004,$B76,'FIFO COGS'!$I$5:$I$1004))</f>
        <v/>
      </c>
      <c r="L76" s="5">
        <f>IF($B76="","",$J76-$K76)</f>
        <v/>
      </c>
      <c r="M76" s="6">
        <f>IF($B76="","",IF($J76=0,0,$L76/$J76))</f>
        <v/>
      </c>
    </row>
    <row r="77" spans="3:13">
      <c r="C77" s="9"/>
      <c r="F77" s="7">
        <f>IF($B77="","",VLOOKUP($E77,SKUs!$B$5:$C$104,2,FALSE))</f>
        <v/>
      </c>
      <c r="H77" s="5">
        <f>IF($B77="","",$G77*VLOOKUP($E77,SKUs!$B$5:$E$104,4,FALSE))</f>
        <v/>
      </c>
      <c r="I77" s="4"/>
      <c r="J77" s="5">
        <f>IF($B77="","",$H77-$I77)</f>
        <v/>
      </c>
      <c r="K77" s="5">
        <f>IF($B77="","",SUMIF('FIFO COGS'!$B$5:$B$1004,$B77,'FIFO COGS'!$I$5:$I$1004))</f>
        <v/>
      </c>
      <c r="L77" s="5">
        <f>IF($B77="","",$J77-$K77)</f>
        <v/>
      </c>
      <c r="M77" s="6">
        <f>IF($B77="","",IF($J77=0,0,$L77/$J77))</f>
        <v/>
      </c>
    </row>
    <row r="78" spans="3:13">
      <c r="C78" s="9"/>
      <c r="F78" s="7">
        <f>IF($B78="","",VLOOKUP($E78,SKUs!$B$5:$C$104,2,FALSE))</f>
        <v/>
      </c>
      <c r="H78" s="5">
        <f>IF($B78="","",$G78*VLOOKUP($E78,SKUs!$B$5:$E$104,4,FALSE))</f>
        <v/>
      </c>
      <c r="I78" s="4"/>
      <c r="J78" s="5">
        <f>IF($B78="","",$H78-$I78)</f>
        <v/>
      </c>
      <c r="K78" s="5">
        <f>IF($B78="","",SUMIF('FIFO COGS'!$B$5:$B$1004,$B78,'FIFO COGS'!$I$5:$I$1004))</f>
        <v/>
      </c>
      <c r="L78" s="5">
        <f>IF($B78="","",$J78-$K78)</f>
        <v/>
      </c>
      <c r="M78" s="6">
        <f>IF($B78="","",IF($J78=0,0,$L78/$J78))</f>
        <v/>
      </c>
    </row>
    <row r="79" spans="3:13">
      <c r="C79" s="9"/>
      <c r="F79" s="7">
        <f>IF($B79="","",VLOOKUP($E79,SKUs!$B$5:$C$104,2,FALSE))</f>
        <v/>
      </c>
      <c r="H79" s="5">
        <f>IF($B79="","",$G79*VLOOKUP($E79,SKUs!$B$5:$E$104,4,FALSE))</f>
        <v/>
      </c>
      <c r="I79" s="4"/>
      <c r="J79" s="5">
        <f>IF($B79="","",$H79-$I79)</f>
        <v/>
      </c>
      <c r="K79" s="5">
        <f>IF($B79="","",SUMIF('FIFO COGS'!$B$5:$B$1004,$B79,'FIFO COGS'!$I$5:$I$1004))</f>
        <v/>
      </c>
      <c r="L79" s="5">
        <f>IF($B79="","",$J79-$K79)</f>
        <v/>
      </c>
      <c r="M79" s="6">
        <f>IF($B79="","",IF($J79=0,0,$L79/$J79))</f>
        <v/>
      </c>
    </row>
    <row r="80" spans="3:13">
      <c r="C80" s="9"/>
      <c r="F80" s="7">
        <f>IF($B80="","",VLOOKUP($E80,SKUs!$B$5:$C$104,2,FALSE))</f>
        <v/>
      </c>
      <c r="H80" s="5">
        <f>IF($B80="","",$G80*VLOOKUP($E80,SKUs!$B$5:$E$104,4,FALSE))</f>
        <v/>
      </c>
      <c r="I80" s="4"/>
      <c r="J80" s="5">
        <f>IF($B80="","",$H80-$I80)</f>
        <v/>
      </c>
      <c r="K80" s="5">
        <f>IF($B80="","",SUMIF('FIFO COGS'!$B$5:$B$1004,$B80,'FIFO COGS'!$I$5:$I$1004))</f>
        <v/>
      </c>
      <c r="L80" s="5">
        <f>IF($B80="","",$J80-$K80)</f>
        <v/>
      </c>
      <c r="M80" s="6">
        <f>IF($B80="","",IF($J80=0,0,$L80/$J80))</f>
        <v/>
      </c>
    </row>
    <row r="81" spans="3:13">
      <c r="C81" s="9"/>
      <c r="F81" s="7">
        <f>IF($B81="","",VLOOKUP($E81,SKUs!$B$5:$C$104,2,FALSE))</f>
        <v/>
      </c>
      <c r="H81" s="5">
        <f>IF($B81="","",$G81*VLOOKUP($E81,SKUs!$B$5:$E$104,4,FALSE))</f>
        <v/>
      </c>
      <c r="I81" s="4"/>
      <c r="J81" s="5">
        <f>IF($B81="","",$H81-$I81)</f>
        <v/>
      </c>
      <c r="K81" s="5">
        <f>IF($B81="","",SUMIF('FIFO COGS'!$B$5:$B$1004,$B81,'FIFO COGS'!$I$5:$I$1004))</f>
        <v/>
      </c>
      <c r="L81" s="5">
        <f>IF($B81="","",$J81-$K81)</f>
        <v/>
      </c>
      <c r="M81" s="6">
        <f>IF($B81="","",IF($J81=0,0,$L81/$J81))</f>
        <v/>
      </c>
    </row>
    <row r="82" spans="3:13">
      <c r="C82" s="9"/>
      <c r="F82" s="7">
        <f>IF($B82="","",VLOOKUP($E82,SKUs!$B$5:$C$104,2,FALSE))</f>
        <v/>
      </c>
      <c r="H82" s="5">
        <f>IF($B82="","",$G82*VLOOKUP($E82,SKUs!$B$5:$E$104,4,FALSE))</f>
        <v/>
      </c>
      <c r="I82" s="4"/>
      <c r="J82" s="5">
        <f>IF($B82="","",$H82-$I82)</f>
        <v/>
      </c>
      <c r="K82" s="5">
        <f>IF($B82="","",SUMIF('FIFO COGS'!$B$5:$B$1004,$B82,'FIFO COGS'!$I$5:$I$1004))</f>
        <v/>
      </c>
      <c r="L82" s="5">
        <f>IF($B82="","",$J82-$K82)</f>
        <v/>
      </c>
      <c r="M82" s="6">
        <f>IF($B82="","",IF($J82=0,0,$L82/$J82))</f>
        <v/>
      </c>
    </row>
    <row r="83" spans="3:13">
      <c r="C83" s="9"/>
      <c r="F83" s="7">
        <f>IF($B83="","",VLOOKUP($E83,SKUs!$B$5:$C$104,2,FALSE))</f>
        <v/>
      </c>
      <c r="H83" s="5">
        <f>IF($B83="","",$G83*VLOOKUP($E83,SKUs!$B$5:$E$104,4,FALSE))</f>
        <v/>
      </c>
      <c r="I83" s="4"/>
      <c r="J83" s="5">
        <f>IF($B83="","",$H83-$I83)</f>
        <v/>
      </c>
      <c r="K83" s="5">
        <f>IF($B83="","",SUMIF('FIFO COGS'!$B$5:$B$1004,$B83,'FIFO COGS'!$I$5:$I$1004))</f>
        <v/>
      </c>
      <c r="L83" s="5">
        <f>IF($B83="","",$J83-$K83)</f>
        <v/>
      </c>
      <c r="M83" s="6">
        <f>IF($B83="","",IF($J83=0,0,$L83/$J83))</f>
        <v/>
      </c>
    </row>
    <row r="84" spans="3:13">
      <c r="C84" s="9"/>
      <c r="F84" s="7">
        <f>IF($B84="","",VLOOKUP($E84,SKUs!$B$5:$C$104,2,FALSE))</f>
        <v/>
      </c>
      <c r="H84" s="5">
        <f>IF($B84="","",$G84*VLOOKUP($E84,SKUs!$B$5:$E$104,4,FALSE))</f>
        <v/>
      </c>
      <c r="I84" s="4"/>
      <c r="J84" s="5">
        <f>IF($B84="","",$H84-$I84)</f>
        <v/>
      </c>
      <c r="K84" s="5">
        <f>IF($B84="","",SUMIF('FIFO COGS'!$B$5:$B$1004,$B84,'FIFO COGS'!$I$5:$I$1004))</f>
        <v/>
      </c>
      <c r="L84" s="5">
        <f>IF($B84="","",$J84-$K84)</f>
        <v/>
      </c>
      <c r="M84" s="6">
        <f>IF($B84="","",IF($J84=0,0,$L84/$J84))</f>
        <v/>
      </c>
    </row>
    <row r="85" spans="3:13">
      <c r="C85" s="9"/>
      <c r="F85" s="7">
        <f>IF($B85="","",VLOOKUP($E85,SKUs!$B$5:$C$104,2,FALSE))</f>
        <v/>
      </c>
      <c r="H85" s="5">
        <f>IF($B85="","",$G85*VLOOKUP($E85,SKUs!$B$5:$E$104,4,FALSE))</f>
        <v/>
      </c>
      <c r="I85" s="4"/>
      <c r="J85" s="5">
        <f>IF($B85="","",$H85-$I85)</f>
        <v/>
      </c>
      <c r="K85" s="5">
        <f>IF($B85="","",SUMIF('FIFO COGS'!$B$5:$B$1004,$B85,'FIFO COGS'!$I$5:$I$1004))</f>
        <v/>
      </c>
      <c r="L85" s="5">
        <f>IF($B85="","",$J85-$K85)</f>
        <v/>
      </c>
      <c r="M85" s="6">
        <f>IF($B85="","",IF($J85=0,0,$L85/$J85))</f>
        <v/>
      </c>
    </row>
    <row r="86" spans="3:13">
      <c r="C86" s="9"/>
      <c r="F86" s="7">
        <f>IF($B86="","",VLOOKUP($E86,SKUs!$B$5:$C$104,2,FALSE))</f>
        <v/>
      </c>
      <c r="H86" s="5">
        <f>IF($B86="","",$G86*VLOOKUP($E86,SKUs!$B$5:$E$104,4,FALSE))</f>
        <v/>
      </c>
      <c r="I86" s="4"/>
      <c r="J86" s="5">
        <f>IF($B86="","",$H86-$I86)</f>
        <v/>
      </c>
      <c r="K86" s="5">
        <f>IF($B86="","",SUMIF('FIFO COGS'!$B$5:$B$1004,$B86,'FIFO COGS'!$I$5:$I$1004))</f>
        <v/>
      </c>
      <c r="L86" s="5">
        <f>IF($B86="","",$J86-$K86)</f>
        <v/>
      </c>
      <c r="M86" s="6">
        <f>IF($B86="","",IF($J86=0,0,$L86/$J86))</f>
        <v/>
      </c>
    </row>
    <row r="87" spans="3:13">
      <c r="C87" s="9"/>
      <c r="F87" s="7">
        <f>IF($B87="","",VLOOKUP($E87,SKUs!$B$5:$C$104,2,FALSE))</f>
        <v/>
      </c>
      <c r="H87" s="5">
        <f>IF($B87="","",$G87*VLOOKUP($E87,SKUs!$B$5:$E$104,4,FALSE))</f>
        <v/>
      </c>
      <c r="I87" s="4"/>
      <c r="J87" s="5">
        <f>IF($B87="","",$H87-$I87)</f>
        <v/>
      </c>
      <c r="K87" s="5">
        <f>IF($B87="","",SUMIF('FIFO COGS'!$B$5:$B$1004,$B87,'FIFO COGS'!$I$5:$I$1004))</f>
        <v/>
      </c>
      <c r="L87" s="5">
        <f>IF($B87="","",$J87-$K87)</f>
        <v/>
      </c>
      <c r="M87" s="6">
        <f>IF($B87="","",IF($J87=0,0,$L87/$J87))</f>
        <v/>
      </c>
    </row>
    <row r="88" spans="3:13">
      <c r="C88" s="9"/>
      <c r="F88" s="7">
        <f>IF($B88="","",VLOOKUP($E88,SKUs!$B$5:$C$104,2,FALSE))</f>
        <v/>
      </c>
      <c r="H88" s="5">
        <f>IF($B88="","",$G88*VLOOKUP($E88,SKUs!$B$5:$E$104,4,FALSE))</f>
        <v/>
      </c>
      <c r="I88" s="4"/>
      <c r="J88" s="5">
        <f>IF($B88="","",$H88-$I88)</f>
        <v/>
      </c>
      <c r="K88" s="5">
        <f>IF($B88="","",SUMIF('FIFO COGS'!$B$5:$B$1004,$B88,'FIFO COGS'!$I$5:$I$1004))</f>
        <v/>
      </c>
      <c r="L88" s="5">
        <f>IF($B88="","",$J88-$K88)</f>
        <v/>
      </c>
      <c r="M88" s="6">
        <f>IF($B88="","",IF($J88=0,0,$L88/$J88))</f>
        <v/>
      </c>
    </row>
    <row r="89" spans="3:13">
      <c r="C89" s="9"/>
      <c r="F89" s="7">
        <f>IF($B89="","",VLOOKUP($E89,SKUs!$B$5:$C$104,2,FALSE))</f>
        <v/>
      </c>
      <c r="H89" s="5">
        <f>IF($B89="","",$G89*VLOOKUP($E89,SKUs!$B$5:$E$104,4,FALSE))</f>
        <v/>
      </c>
      <c r="I89" s="4"/>
      <c r="J89" s="5">
        <f>IF($B89="","",$H89-$I89)</f>
        <v/>
      </c>
      <c r="K89" s="5">
        <f>IF($B89="","",SUMIF('FIFO COGS'!$B$5:$B$1004,$B89,'FIFO COGS'!$I$5:$I$1004))</f>
        <v/>
      </c>
      <c r="L89" s="5">
        <f>IF($B89="","",$J89-$K89)</f>
        <v/>
      </c>
      <c r="M89" s="6">
        <f>IF($B89="","",IF($J89=0,0,$L89/$J89))</f>
        <v/>
      </c>
    </row>
    <row r="90" spans="3:13">
      <c r="C90" s="9"/>
      <c r="F90" s="7">
        <f>IF($B90="","",VLOOKUP($E90,SKUs!$B$5:$C$104,2,FALSE))</f>
        <v/>
      </c>
      <c r="H90" s="5">
        <f>IF($B90="","",$G90*VLOOKUP($E90,SKUs!$B$5:$E$104,4,FALSE))</f>
        <v/>
      </c>
      <c r="I90" s="4"/>
      <c r="J90" s="5">
        <f>IF($B90="","",$H90-$I90)</f>
        <v/>
      </c>
      <c r="K90" s="5">
        <f>IF($B90="","",SUMIF('FIFO COGS'!$B$5:$B$1004,$B90,'FIFO COGS'!$I$5:$I$1004))</f>
        <v/>
      </c>
      <c r="L90" s="5">
        <f>IF($B90="","",$J90-$K90)</f>
        <v/>
      </c>
      <c r="M90" s="6">
        <f>IF($B90="","",IF($J90=0,0,$L90/$J90))</f>
        <v/>
      </c>
    </row>
    <row r="91" spans="3:13">
      <c r="C91" s="9"/>
      <c r="F91" s="7">
        <f>IF($B91="","",VLOOKUP($E91,SKUs!$B$5:$C$104,2,FALSE))</f>
        <v/>
      </c>
      <c r="H91" s="5">
        <f>IF($B91="","",$G91*VLOOKUP($E91,SKUs!$B$5:$E$104,4,FALSE))</f>
        <v/>
      </c>
      <c r="I91" s="4"/>
      <c r="J91" s="5">
        <f>IF($B91="","",$H91-$I91)</f>
        <v/>
      </c>
      <c r="K91" s="5">
        <f>IF($B91="","",SUMIF('FIFO COGS'!$B$5:$B$1004,$B91,'FIFO COGS'!$I$5:$I$1004))</f>
        <v/>
      </c>
      <c r="L91" s="5">
        <f>IF($B91="","",$J91-$K91)</f>
        <v/>
      </c>
      <c r="M91" s="6">
        <f>IF($B91="","",IF($J91=0,0,$L91/$J91))</f>
        <v/>
      </c>
    </row>
    <row r="92" spans="3:13">
      <c r="C92" s="9"/>
      <c r="F92" s="7">
        <f>IF($B92="","",VLOOKUP($E92,SKUs!$B$5:$C$104,2,FALSE))</f>
        <v/>
      </c>
      <c r="H92" s="5">
        <f>IF($B92="","",$G92*VLOOKUP($E92,SKUs!$B$5:$E$104,4,FALSE))</f>
        <v/>
      </c>
      <c r="I92" s="4"/>
      <c r="J92" s="5">
        <f>IF($B92="","",$H92-$I92)</f>
        <v/>
      </c>
      <c r="K92" s="5">
        <f>IF($B92="","",SUMIF('FIFO COGS'!$B$5:$B$1004,$B92,'FIFO COGS'!$I$5:$I$1004))</f>
        <v/>
      </c>
      <c r="L92" s="5">
        <f>IF($B92="","",$J92-$K92)</f>
        <v/>
      </c>
      <c r="M92" s="6">
        <f>IF($B92="","",IF($J92=0,0,$L92/$J92))</f>
        <v/>
      </c>
    </row>
    <row r="93" spans="3:13">
      <c r="C93" s="9"/>
      <c r="F93" s="7">
        <f>IF($B93="","",VLOOKUP($E93,SKUs!$B$5:$C$104,2,FALSE))</f>
        <v/>
      </c>
      <c r="H93" s="5">
        <f>IF($B93="","",$G93*VLOOKUP($E93,SKUs!$B$5:$E$104,4,FALSE))</f>
        <v/>
      </c>
      <c r="I93" s="4"/>
      <c r="J93" s="5">
        <f>IF($B93="","",$H93-$I93)</f>
        <v/>
      </c>
      <c r="K93" s="5">
        <f>IF($B93="","",SUMIF('FIFO COGS'!$B$5:$B$1004,$B93,'FIFO COGS'!$I$5:$I$1004))</f>
        <v/>
      </c>
      <c r="L93" s="5">
        <f>IF($B93="","",$J93-$K93)</f>
        <v/>
      </c>
      <c r="M93" s="6">
        <f>IF($B93="","",IF($J93=0,0,$L93/$J93))</f>
        <v/>
      </c>
    </row>
    <row r="94" spans="3:13">
      <c r="C94" s="9"/>
      <c r="F94" s="7">
        <f>IF($B94="","",VLOOKUP($E94,SKUs!$B$5:$C$104,2,FALSE))</f>
        <v/>
      </c>
      <c r="H94" s="5">
        <f>IF($B94="","",$G94*VLOOKUP($E94,SKUs!$B$5:$E$104,4,FALSE))</f>
        <v/>
      </c>
      <c r="I94" s="4"/>
      <c r="J94" s="5">
        <f>IF($B94="","",$H94-$I94)</f>
        <v/>
      </c>
      <c r="K94" s="5">
        <f>IF($B94="","",SUMIF('FIFO COGS'!$B$5:$B$1004,$B94,'FIFO COGS'!$I$5:$I$1004))</f>
        <v/>
      </c>
      <c r="L94" s="5">
        <f>IF($B94="","",$J94-$K94)</f>
        <v/>
      </c>
      <c r="M94" s="6">
        <f>IF($B94="","",IF($J94=0,0,$L94/$J94))</f>
        <v/>
      </c>
    </row>
    <row r="95" spans="3:13">
      <c r="C95" s="9"/>
      <c r="F95" s="7">
        <f>IF($B95="","",VLOOKUP($E95,SKUs!$B$5:$C$104,2,FALSE))</f>
        <v/>
      </c>
      <c r="H95" s="5">
        <f>IF($B95="","",$G95*VLOOKUP($E95,SKUs!$B$5:$E$104,4,FALSE))</f>
        <v/>
      </c>
      <c r="I95" s="4"/>
      <c r="J95" s="5">
        <f>IF($B95="","",$H95-$I95)</f>
        <v/>
      </c>
      <c r="K95" s="5">
        <f>IF($B95="","",SUMIF('FIFO COGS'!$B$5:$B$1004,$B95,'FIFO COGS'!$I$5:$I$1004))</f>
        <v/>
      </c>
      <c r="L95" s="5">
        <f>IF($B95="","",$J95-$K95)</f>
        <v/>
      </c>
      <c r="M95" s="6">
        <f>IF($B95="","",IF($J95=0,0,$L95/$J95))</f>
        <v/>
      </c>
    </row>
    <row r="96" spans="3:13">
      <c r="C96" s="9"/>
      <c r="F96" s="7">
        <f>IF($B96="","",VLOOKUP($E96,SKUs!$B$5:$C$104,2,FALSE))</f>
        <v/>
      </c>
      <c r="H96" s="5">
        <f>IF($B96="","",$G96*VLOOKUP($E96,SKUs!$B$5:$E$104,4,FALSE))</f>
        <v/>
      </c>
      <c r="I96" s="4"/>
      <c r="J96" s="5">
        <f>IF($B96="","",$H96-$I96)</f>
        <v/>
      </c>
      <c r="K96" s="5">
        <f>IF($B96="","",SUMIF('FIFO COGS'!$B$5:$B$1004,$B96,'FIFO COGS'!$I$5:$I$1004))</f>
        <v/>
      </c>
      <c r="L96" s="5">
        <f>IF($B96="","",$J96-$K96)</f>
        <v/>
      </c>
      <c r="M96" s="6">
        <f>IF($B96="","",IF($J96=0,0,$L96/$J96))</f>
        <v/>
      </c>
    </row>
    <row r="97" spans="3:13">
      <c r="C97" s="9"/>
      <c r="F97" s="7">
        <f>IF($B97="","",VLOOKUP($E97,SKUs!$B$5:$C$104,2,FALSE))</f>
        <v/>
      </c>
      <c r="H97" s="5">
        <f>IF($B97="","",$G97*VLOOKUP($E97,SKUs!$B$5:$E$104,4,FALSE))</f>
        <v/>
      </c>
      <c r="I97" s="4"/>
      <c r="J97" s="5">
        <f>IF($B97="","",$H97-$I97)</f>
        <v/>
      </c>
      <c r="K97" s="5">
        <f>IF($B97="","",SUMIF('FIFO COGS'!$B$5:$B$1004,$B97,'FIFO COGS'!$I$5:$I$1004))</f>
        <v/>
      </c>
      <c r="L97" s="5">
        <f>IF($B97="","",$J97-$K97)</f>
        <v/>
      </c>
      <c r="M97" s="6">
        <f>IF($B97="","",IF($J97=0,0,$L97/$J97))</f>
        <v/>
      </c>
    </row>
    <row r="98" spans="3:13">
      <c r="C98" s="9"/>
      <c r="F98" s="7">
        <f>IF($B98="","",VLOOKUP($E98,SKUs!$B$5:$C$104,2,FALSE))</f>
        <v/>
      </c>
      <c r="H98" s="5">
        <f>IF($B98="","",$G98*VLOOKUP($E98,SKUs!$B$5:$E$104,4,FALSE))</f>
        <v/>
      </c>
      <c r="I98" s="4"/>
      <c r="J98" s="5">
        <f>IF($B98="","",$H98-$I98)</f>
        <v/>
      </c>
      <c r="K98" s="5">
        <f>IF($B98="","",SUMIF('FIFO COGS'!$B$5:$B$1004,$B98,'FIFO COGS'!$I$5:$I$1004))</f>
        <v/>
      </c>
      <c r="L98" s="5">
        <f>IF($B98="","",$J98-$K98)</f>
        <v/>
      </c>
      <c r="M98" s="6">
        <f>IF($B98="","",IF($J98=0,0,$L98/$J98))</f>
        <v/>
      </c>
    </row>
    <row r="99" spans="3:13">
      <c r="C99" s="9"/>
      <c r="F99" s="7">
        <f>IF($B99="","",VLOOKUP($E99,SKUs!$B$5:$C$104,2,FALSE))</f>
        <v/>
      </c>
      <c r="H99" s="5">
        <f>IF($B99="","",$G99*VLOOKUP($E99,SKUs!$B$5:$E$104,4,FALSE))</f>
        <v/>
      </c>
      <c r="I99" s="4"/>
      <c r="J99" s="5">
        <f>IF($B99="","",$H99-$I99)</f>
        <v/>
      </c>
      <c r="K99" s="5">
        <f>IF($B99="","",SUMIF('FIFO COGS'!$B$5:$B$1004,$B99,'FIFO COGS'!$I$5:$I$1004))</f>
        <v/>
      </c>
      <c r="L99" s="5">
        <f>IF($B99="","",$J99-$K99)</f>
        <v/>
      </c>
      <c r="M99" s="6">
        <f>IF($B99="","",IF($J99=0,0,$L99/$J99))</f>
        <v/>
      </c>
    </row>
    <row r="100" spans="3:13">
      <c r="C100" s="9"/>
      <c r="F100" s="7">
        <f>IF($B100="","",VLOOKUP($E100,SKUs!$B$5:$C$104,2,FALSE))</f>
        <v/>
      </c>
      <c r="H100" s="5">
        <f>IF($B100="","",$G100*VLOOKUP($E100,SKUs!$B$5:$E$104,4,FALSE))</f>
        <v/>
      </c>
      <c r="I100" s="4"/>
      <c r="J100" s="5">
        <f>IF($B100="","",$H100-$I100)</f>
        <v/>
      </c>
      <c r="K100" s="5">
        <f>IF($B100="","",SUMIF('FIFO COGS'!$B$5:$B$1004,$B100,'FIFO COGS'!$I$5:$I$1004))</f>
        <v/>
      </c>
      <c r="L100" s="5">
        <f>IF($B100="","",$J100-$K100)</f>
        <v/>
      </c>
      <c r="M100" s="6">
        <f>IF($B100="","",IF($J100=0,0,$L100/$J100))</f>
        <v/>
      </c>
    </row>
    <row r="101" spans="3:13">
      <c r="C101" s="9"/>
      <c r="F101" s="7">
        <f>IF($B101="","",VLOOKUP($E101,SKUs!$B$5:$C$104,2,FALSE))</f>
        <v/>
      </c>
      <c r="H101" s="5">
        <f>IF($B101="","",$G101*VLOOKUP($E101,SKUs!$B$5:$E$104,4,FALSE))</f>
        <v/>
      </c>
      <c r="I101" s="4"/>
      <c r="J101" s="5">
        <f>IF($B101="","",$H101-$I101)</f>
        <v/>
      </c>
      <c r="K101" s="5">
        <f>IF($B101="","",SUMIF('FIFO COGS'!$B$5:$B$1004,$B101,'FIFO COGS'!$I$5:$I$1004))</f>
        <v/>
      </c>
      <c r="L101" s="5">
        <f>IF($B101="","",$J101-$K101)</f>
        <v/>
      </c>
      <c r="M101" s="6">
        <f>IF($B101="","",IF($J101=0,0,$L101/$J101))</f>
        <v/>
      </c>
    </row>
    <row r="102" spans="3:13">
      <c r="C102" s="9"/>
      <c r="F102" s="7">
        <f>IF($B102="","",VLOOKUP($E102,SKUs!$B$5:$C$104,2,FALSE))</f>
        <v/>
      </c>
      <c r="H102" s="5">
        <f>IF($B102="","",$G102*VLOOKUP($E102,SKUs!$B$5:$E$104,4,FALSE))</f>
        <v/>
      </c>
      <c r="I102" s="4"/>
      <c r="J102" s="5">
        <f>IF($B102="","",$H102-$I102)</f>
        <v/>
      </c>
      <c r="K102" s="5">
        <f>IF($B102="","",SUMIF('FIFO COGS'!$B$5:$B$1004,$B102,'FIFO COGS'!$I$5:$I$1004))</f>
        <v/>
      </c>
      <c r="L102" s="5">
        <f>IF($B102="","",$J102-$K102)</f>
        <v/>
      </c>
      <c r="M102" s="6">
        <f>IF($B102="","",IF($J102=0,0,$L102/$J102))</f>
        <v/>
      </c>
    </row>
    <row r="103" spans="3:13">
      <c r="C103" s="9"/>
      <c r="F103" s="7">
        <f>IF($B103="","",VLOOKUP($E103,SKUs!$B$5:$C$104,2,FALSE))</f>
        <v/>
      </c>
      <c r="H103" s="5">
        <f>IF($B103="","",$G103*VLOOKUP($E103,SKUs!$B$5:$E$104,4,FALSE))</f>
        <v/>
      </c>
      <c r="I103" s="4"/>
      <c r="J103" s="5">
        <f>IF($B103="","",$H103-$I103)</f>
        <v/>
      </c>
      <c r="K103" s="5">
        <f>IF($B103="","",SUMIF('FIFO COGS'!$B$5:$B$1004,$B103,'FIFO COGS'!$I$5:$I$1004))</f>
        <v/>
      </c>
      <c r="L103" s="5">
        <f>IF($B103="","",$J103-$K103)</f>
        <v/>
      </c>
      <c r="M103" s="6">
        <f>IF($B103="","",IF($J103=0,0,$L103/$J103))</f>
        <v/>
      </c>
    </row>
    <row r="104" spans="3:13">
      <c r="C104" s="9"/>
      <c r="F104" s="7">
        <f>IF($B104="","",VLOOKUP($E104,SKUs!$B$5:$C$104,2,FALSE))</f>
        <v/>
      </c>
      <c r="H104" s="5">
        <f>IF($B104="","",$G104*VLOOKUP($E104,SKUs!$B$5:$E$104,4,FALSE))</f>
        <v/>
      </c>
      <c r="I104" s="4"/>
      <c r="J104" s="5">
        <f>IF($B104="","",$H104-$I104)</f>
        <v/>
      </c>
      <c r="K104" s="5">
        <f>IF($B104="","",SUMIF('FIFO COGS'!$B$5:$B$1004,$B104,'FIFO COGS'!$I$5:$I$1004))</f>
        <v/>
      </c>
      <c r="L104" s="5">
        <f>IF($B104="","",$J104-$K104)</f>
        <v/>
      </c>
      <c r="M104" s="6">
        <f>IF($B104="","",IF($J104=0,0,$L104/$J104))</f>
        <v/>
      </c>
    </row>
    <row r="105" spans="3:13">
      <c r="C105" s="9"/>
      <c r="F105" s="7">
        <f>IF($B105="","",VLOOKUP($E105,SKUs!$B$5:$C$104,2,FALSE))</f>
        <v/>
      </c>
      <c r="H105" s="5">
        <f>IF($B105="","",$G105*VLOOKUP($E105,SKUs!$B$5:$E$104,4,FALSE))</f>
        <v/>
      </c>
      <c r="I105" s="4"/>
      <c r="J105" s="5">
        <f>IF($B105="","",$H105-$I105)</f>
        <v/>
      </c>
      <c r="K105" s="5">
        <f>IF($B105="","",SUMIF('FIFO COGS'!$B$5:$B$1004,$B105,'FIFO COGS'!$I$5:$I$1004))</f>
        <v/>
      </c>
      <c r="L105" s="5">
        <f>IF($B105="","",$J105-$K105)</f>
        <v/>
      </c>
      <c r="M105" s="6">
        <f>IF($B105="","",IF($J105=0,0,$L105/$J105))</f>
        <v/>
      </c>
    </row>
    <row r="106" spans="3:13">
      <c r="C106" s="9"/>
      <c r="F106" s="7">
        <f>IF($B106="","",VLOOKUP($E106,SKUs!$B$5:$C$104,2,FALSE))</f>
        <v/>
      </c>
      <c r="H106" s="5">
        <f>IF($B106="","",$G106*VLOOKUP($E106,SKUs!$B$5:$E$104,4,FALSE))</f>
        <v/>
      </c>
      <c r="I106" s="4"/>
      <c r="J106" s="5">
        <f>IF($B106="","",$H106-$I106)</f>
        <v/>
      </c>
      <c r="K106" s="5">
        <f>IF($B106="","",SUMIF('FIFO COGS'!$B$5:$B$1004,$B106,'FIFO COGS'!$I$5:$I$1004))</f>
        <v/>
      </c>
      <c r="L106" s="5">
        <f>IF($B106="","",$J106-$K106)</f>
        <v/>
      </c>
      <c r="M106" s="6">
        <f>IF($B106="","",IF($J106=0,0,$L106/$J106))</f>
        <v/>
      </c>
    </row>
    <row r="107" spans="3:13">
      <c r="C107" s="9"/>
      <c r="F107" s="7">
        <f>IF($B107="","",VLOOKUP($E107,SKUs!$B$5:$C$104,2,FALSE))</f>
        <v/>
      </c>
      <c r="H107" s="5">
        <f>IF($B107="","",$G107*VLOOKUP($E107,SKUs!$B$5:$E$104,4,FALSE))</f>
        <v/>
      </c>
      <c r="I107" s="4"/>
      <c r="J107" s="5">
        <f>IF($B107="","",$H107-$I107)</f>
        <v/>
      </c>
      <c r="K107" s="5">
        <f>IF($B107="","",SUMIF('FIFO COGS'!$B$5:$B$1004,$B107,'FIFO COGS'!$I$5:$I$1004))</f>
        <v/>
      </c>
      <c r="L107" s="5">
        <f>IF($B107="","",$J107-$K107)</f>
        <v/>
      </c>
      <c r="M107" s="6">
        <f>IF($B107="","",IF($J107=0,0,$L107/$J107))</f>
        <v/>
      </c>
    </row>
    <row r="108" spans="3:13">
      <c r="C108" s="9"/>
      <c r="F108" s="7">
        <f>IF($B108="","",VLOOKUP($E108,SKUs!$B$5:$C$104,2,FALSE))</f>
        <v/>
      </c>
      <c r="H108" s="5">
        <f>IF($B108="","",$G108*VLOOKUP($E108,SKUs!$B$5:$E$104,4,FALSE))</f>
        <v/>
      </c>
      <c r="I108" s="4"/>
      <c r="J108" s="5">
        <f>IF($B108="","",$H108-$I108)</f>
        <v/>
      </c>
      <c r="K108" s="5">
        <f>IF($B108="","",SUMIF('FIFO COGS'!$B$5:$B$1004,$B108,'FIFO COGS'!$I$5:$I$1004))</f>
        <v/>
      </c>
      <c r="L108" s="5">
        <f>IF($B108="","",$J108-$K108)</f>
        <v/>
      </c>
      <c r="M108" s="6">
        <f>IF($B108="","",IF($J108=0,0,$L108/$J108))</f>
        <v/>
      </c>
    </row>
    <row r="109" spans="3:13">
      <c r="C109" s="9"/>
      <c r="F109" s="7">
        <f>IF($B109="","",VLOOKUP($E109,SKUs!$B$5:$C$104,2,FALSE))</f>
        <v/>
      </c>
      <c r="H109" s="5">
        <f>IF($B109="","",$G109*VLOOKUP($E109,SKUs!$B$5:$E$104,4,FALSE))</f>
        <v/>
      </c>
      <c r="I109" s="4"/>
      <c r="J109" s="5">
        <f>IF($B109="","",$H109-$I109)</f>
        <v/>
      </c>
      <c r="K109" s="5">
        <f>IF($B109="","",SUMIF('FIFO COGS'!$B$5:$B$1004,$B109,'FIFO COGS'!$I$5:$I$1004))</f>
        <v/>
      </c>
      <c r="L109" s="5">
        <f>IF($B109="","",$J109-$K109)</f>
        <v/>
      </c>
      <c r="M109" s="6">
        <f>IF($B109="","",IF($J109=0,0,$L109/$J109))</f>
        <v/>
      </c>
    </row>
    <row r="110" spans="3:13">
      <c r="C110" s="9"/>
      <c r="F110" s="7">
        <f>IF($B110="","",VLOOKUP($E110,SKUs!$B$5:$C$104,2,FALSE))</f>
        <v/>
      </c>
      <c r="H110" s="5">
        <f>IF($B110="","",$G110*VLOOKUP($E110,SKUs!$B$5:$E$104,4,FALSE))</f>
        <v/>
      </c>
      <c r="I110" s="4"/>
      <c r="J110" s="5">
        <f>IF($B110="","",$H110-$I110)</f>
        <v/>
      </c>
      <c r="K110" s="5">
        <f>IF($B110="","",SUMIF('FIFO COGS'!$B$5:$B$1004,$B110,'FIFO COGS'!$I$5:$I$1004))</f>
        <v/>
      </c>
      <c r="L110" s="5">
        <f>IF($B110="","",$J110-$K110)</f>
        <v/>
      </c>
      <c r="M110" s="6">
        <f>IF($B110="","",IF($J110=0,0,$L110/$J110))</f>
        <v/>
      </c>
    </row>
    <row r="111" spans="3:13">
      <c r="C111" s="9"/>
      <c r="F111" s="7">
        <f>IF($B111="","",VLOOKUP($E111,SKUs!$B$5:$C$104,2,FALSE))</f>
        <v/>
      </c>
      <c r="H111" s="5">
        <f>IF($B111="","",$G111*VLOOKUP($E111,SKUs!$B$5:$E$104,4,FALSE))</f>
        <v/>
      </c>
      <c r="I111" s="4"/>
      <c r="J111" s="5">
        <f>IF($B111="","",$H111-$I111)</f>
        <v/>
      </c>
      <c r="K111" s="5">
        <f>IF($B111="","",SUMIF('FIFO COGS'!$B$5:$B$1004,$B111,'FIFO COGS'!$I$5:$I$1004))</f>
        <v/>
      </c>
      <c r="L111" s="5">
        <f>IF($B111="","",$J111-$K111)</f>
        <v/>
      </c>
      <c r="M111" s="6">
        <f>IF($B111="","",IF($J111=0,0,$L111/$J111))</f>
        <v/>
      </c>
    </row>
    <row r="112" spans="3:13">
      <c r="C112" s="9"/>
      <c r="F112" s="7">
        <f>IF($B112="","",VLOOKUP($E112,SKUs!$B$5:$C$104,2,FALSE))</f>
        <v/>
      </c>
      <c r="H112" s="5">
        <f>IF($B112="","",$G112*VLOOKUP($E112,SKUs!$B$5:$E$104,4,FALSE))</f>
        <v/>
      </c>
      <c r="I112" s="4"/>
      <c r="J112" s="5">
        <f>IF($B112="","",$H112-$I112)</f>
        <v/>
      </c>
      <c r="K112" s="5">
        <f>IF($B112="","",SUMIF('FIFO COGS'!$B$5:$B$1004,$B112,'FIFO COGS'!$I$5:$I$1004))</f>
        <v/>
      </c>
      <c r="L112" s="5">
        <f>IF($B112="","",$J112-$K112)</f>
        <v/>
      </c>
      <c r="M112" s="6">
        <f>IF($B112="","",IF($J112=0,0,$L112/$J112))</f>
        <v/>
      </c>
    </row>
    <row r="113" spans="3:13">
      <c r="C113" s="9"/>
      <c r="F113" s="7">
        <f>IF($B113="","",VLOOKUP($E113,SKUs!$B$5:$C$104,2,FALSE))</f>
        <v/>
      </c>
      <c r="H113" s="5">
        <f>IF($B113="","",$G113*VLOOKUP($E113,SKUs!$B$5:$E$104,4,FALSE))</f>
        <v/>
      </c>
      <c r="I113" s="4"/>
      <c r="J113" s="5">
        <f>IF($B113="","",$H113-$I113)</f>
        <v/>
      </c>
      <c r="K113" s="5">
        <f>IF($B113="","",SUMIF('FIFO COGS'!$B$5:$B$1004,$B113,'FIFO COGS'!$I$5:$I$1004))</f>
        <v/>
      </c>
      <c r="L113" s="5">
        <f>IF($B113="","",$J113-$K113)</f>
        <v/>
      </c>
      <c r="M113" s="6">
        <f>IF($B113="","",IF($J113=0,0,$L113/$J113))</f>
        <v/>
      </c>
    </row>
    <row r="114" spans="3:13">
      <c r="C114" s="9"/>
      <c r="F114" s="7">
        <f>IF($B114="","",VLOOKUP($E114,SKUs!$B$5:$C$104,2,FALSE))</f>
        <v/>
      </c>
      <c r="H114" s="5">
        <f>IF($B114="","",$G114*VLOOKUP($E114,SKUs!$B$5:$E$104,4,FALSE))</f>
        <v/>
      </c>
      <c r="I114" s="4"/>
      <c r="J114" s="5">
        <f>IF($B114="","",$H114-$I114)</f>
        <v/>
      </c>
      <c r="K114" s="5">
        <f>IF($B114="","",SUMIF('FIFO COGS'!$B$5:$B$1004,$B114,'FIFO COGS'!$I$5:$I$1004))</f>
        <v/>
      </c>
      <c r="L114" s="5">
        <f>IF($B114="","",$J114-$K114)</f>
        <v/>
      </c>
      <c r="M114" s="6">
        <f>IF($B114="","",IF($J114=0,0,$L114/$J114))</f>
        <v/>
      </c>
    </row>
    <row r="115" spans="3:13">
      <c r="C115" s="9"/>
      <c r="F115" s="7">
        <f>IF($B115="","",VLOOKUP($E115,SKUs!$B$5:$C$104,2,FALSE))</f>
        <v/>
      </c>
      <c r="H115" s="5">
        <f>IF($B115="","",$G115*VLOOKUP($E115,SKUs!$B$5:$E$104,4,FALSE))</f>
        <v/>
      </c>
      <c r="I115" s="4"/>
      <c r="J115" s="5">
        <f>IF($B115="","",$H115-$I115)</f>
        <v/>
      </c>
      <c r="K115" s="5">
        <f>IF($B115="","",SUMIF('FIFO COGS'!$B$5:$B$1004,$B115,'FIFO COGS'!$I$5:$I$1004))</f>
        <v/>
      </c>
      <c r="L115" s="5">
        <f>IF($B115="","",$J115-$K115)</f>
        <v/>
      </c>
      <c r="M115" s="6">
        <f>IF($B115="","",IF($J115=0,0,$L115/$J115))</f>
        <v/>
      </c>
    </row>
    <row r="116" spans="3:13">
      <c r="C116" s="9"/>
      <c r="F116" s="7">
        <f>IF($B116="","",VLOOKUP($E116,SKUs!$B$5:$C$104,2,FALSE))</f>
        <v/>
      </c>
      <c r="H116" s="5">
        <f>IF($B116="","",$G116*VLOOKUP($E116,SKUs!$B$5:$E$104,4,FALSE))</f>
        <v/>
      </c>
      <c r="I116" s="4"/>
      <c r="J116" s="5">
        <f>IF($B116="","",$H116-$I116)</f>
        <v/>
      </c>
      <c r="K116" s="5">
        <f>IF($B116="","",SUMIF('FIFO COGS'!$B$5:$B$1004,$B116,'FIFO COGS'!$I$5:$I$1004))</f>
        <v/>
      </c>
      <c r="L116" s="5">
        <f>IF($B116="","",$J116-$K116)</f>
        <v/>
      </c>
      <c r="M116" s="6">
        <f>IF($B116="","",IF($J116=0,0,$L116/$J116))</f>
        <v/>
      </c>
    </row>
    <row r="117" spans="3:13">
      <c r="C117" s="9"/>
      <c r="F117" s="7">
        <f>IF($B117="","",VLOOKUP($E117,SKUs!$B$5:$C$104,2,FALSE))</f>
        <v/>
      </c>
      <c r="H117" s="5">
        <f>IF($B117="","",$G117*VLOOKUP($E117,SKUs!$B$5:$E$104,4,FALSE))</f>
        <v/>
      </c>
      <c r="I117" s="4"/>
      <c r="J117" s="5">
        <f>IF($B117="","",$H117-$I117)</f>
        <v/>
      </c>
      <c r="K117" s="5">
        <f>IF($B117="","",SUMIF('FIFO COGS'!$B$5:$B$1004,$B117,'FIFO COGS'!$I$5:$I$1004))</f>
        <v/>
      </c>
      <c r="L117" s="5">
        <f>IF($B117="","",$J117-$K117)</f>
        <v/>
      </c>
      <c r="M117" s="6">
        <f>IF($B117="","",IF($J117=0,0,$L117/$J117))</f>
        <v/>
      </c>
    </row>
    <row r="118" spans="3:13">
      <c r="C118" s="9"/>
      <c r="F118" s="7">
        <f>IF($B118="","",VLOOKUP($E118,SKUs!$B$5:$C$104,2,FALSE))</f>
        <v/>
      </c>
      <c r="H118" s="5">
        <f>IF($B118="","",$G118*VLOOKUP($E118,SKUs!$B$5:$E$104,4,FALSE))</f>
        <v/>
      </c>
      <c r="I118" s="4"/>
      <c r="J118" s="5">
        <f>IF($B118="","",$H118-$I118)</f>
        <v/>
      </c>
      <c r="K118" s="5">
        <f>IF($B118="","",SUMIF('FIFO COGS'!$B$5:$B$1004,$B118,'FIFO COGS'!$I$5:$I$1004))</f>
        <v/>
      </c>
      <c r="L118" s="5">
        <f>IF($B118="","",$J118-$K118)</f>
        <v/>
      </c>
      <c r="M118" s="6">
        <f>IF($B118="","",IF($J118=0,0,$L118/$J118))</f>
        <v/>
      </c>
    </row>
    <row r="119" spans="3:13">
      <c r="C119" s="9"/>
      <c r="F119" s="7">
        <f>IF($B119="","",VLOOKUP($E119,SKUs!$B$5:$C$104,2,FALSE))</f>
        <v/>
      </c>
      <c r="H119" s="5">
        <f>IF($B119="","",$G119*VLOOKUP($E119,SKUs!$B$5:$E$104,4,FALSE))</f>
        <v/>
      </c>
      <c r="I119" s="4"/>
      <c r="J119" s="5">
        <f>IF($B119="","",$H119-$I119)</f>
        <v/>
      </c>
      <c r="K119" s="5">
        <f>IF($B119="","",SUMIF('FIFO COGS'!$B$5:$B$1004,$B119,'FIFO COGS'!$I$5:$I$1004))</f>
        <v/>
      </c>
      <c r="L119" s="5">
        <f>IF($B119="","",$J119-$K119)</f>
        <v/>
      </c>
      <c r="M119" s="6">
        <f>IF($B119="","",IF($J119=0,0,$L119/$J119))</f>
        <v/>
      </c>
    </row>
    <row r="120" spans="3:13">
      <c r="C120" s="9"/>
      <c r="F120" s="7">
        <f>IF($B120="","",VLOOKUP($E120,SKUs!$B$5:$C$104,2,FALSE))</f>
        <v/>
      </c>
      <c r="H120" s="5">
        <f>IF($B120="","",$G120*VLOOKUP($E120,SKUs!$B$5:$E$104,4,FALSE))</f>
        <v/>
      </c>
      <c r="I120" s="4"/>
      <c r="J120" s="5">
        <f>IF($B120="","",$H120-$I120)</f>
        <v/>
      </c>
      <c r="K120" s="5">
        <f>IF($B120="","",SUMIF('FIFO COGS'!$B$5:$B$1004,$B120,'FIFO COGS'!$I$5:$I$1004))</f>
        <v/>
      </c>
      <c r="L120" s="5">
        <f>IF($B120="","",$J120-$K120)</f>
        <v/>
      </c>
      <c r="M120" s="6">
        <f>IF($B120="","",IF($J120=0,0,$L120/$J120))</f>
        <v/>
      </c>
    </row>
    <row r="121" spans="3:13">
      <c r="C121" s="9"/>
      <c r="F121" s="7">
        <f>IF($B121="","",VLOOKUP($E121,SKUs!$B$5:$C$104,2,FALSE))</f>
        <v/>
      </c>
      <c r="H121" s="5">
        <f>IF($B121="","",$G121*VLOOKUP($E121,SKUs!$B$5:$E$104,4,FALSE))</f>
        <v/>
      </c>
      <c r="I121" s="4"/>
      <c r="J121" s="5">
        <f>IF($B121="","",$H121-$I121)</f>
        <v/>
      </c>
      <c r="K121" s="5">
        <f>IF($B121="","",SUMIF('FIFO COGS'!$B$5:$B$1004,$B121,'FIFO COGS'!$I$5:$I$1004))</f>
        <v/>
      </c>
      <c r="L121" s="5">
        <f>IF($B121="","",$J121-$K121)</f>
        <v/>
      </c>
      <c r="M121" s="6">
        <f>IF($B121="","",IF($J121=0,0,$L121/$J121))</f>
        <v/>
      </c>
    </row>
    <row r="122" spans="3:13">
      <c r="C122" s="9"/>
      <c r="F122" s="7">
        <f>IF($B122="","",VLOOKUP($E122,SKUs!$B$5:$C$104,2,FALSE))</f>
        <v/>
      </c>
      <c r="H122" s="5">
        <f>IF($B122="","",$G122*VLOOKUP($E122,SKUs!$B$5:$E$104,4,FALSE))</f>
        <v/>
      </c>
      <c r="I122" s="4"/>
      <c r="J122" s="5">
        <f>IF($B122="","",$H122-$I122)</f>
        <v/>
      </c>
      <c r="K122" s="5">
        <f>IF($B122="","",SUMIF('FIFO COGS'!$B$5:$B$1004,$B122,'FIFO COGS'!$I$5:$I$1004))</f>
        <v/>
      </c>
      <c r="L122" s="5">
        <f>IF($B122="","",$J122-$K122)</f>
        <v/>
      </c>
      <c r="M122" s="6">
        <f>IF($B122="","",IF($J122=0,0,$L122/$J122))</f>
        <v/>
      </c>
    </row>
    <row r="123" spans="3:13">
      <c r="C123" s="9"/>
      <c r="F123" s="7">
        <f>IF($B123="","",VLOOKUP($E123,SKUs!$B$5:$C$104,2,FALSE))</f>
        <v/>
      </c>
      <c r="H123" s="5">
        <f>IF($B123="","",$G123*VLOOKUP($E123,SKUs!$B$5:$E$104,4,FALSE))</f>
        <v/>
      </c>
      <c r="I123" s="4"/>
      <c r="J123" s="5">
        <f>IF($B123="","",$H123-$I123)</f>
        <v/>
      </c>
      <c r="K123" s="5">
        <f>IF($B123="","",SUMIF('FIFO COGS'!$B$5:$B$1004,$B123,'FIFO COGS'!$I$5:$I$1004))</f>
        <v/>
      </c>
      <c r="L123" s="5">
        <f>IF($B123="","",$J123-$K123)</f>
        <v/>
      </c>
      <c r="M123" s="6">
        <f>IF($B123="","",IF($J123=0,0,$L123/$J123))</f>
        <v/>
      </c>
    </row>
    <row r="124" spans="3:13">
      <c r="C124" s="9"/>
      <c r="F124" s="7">
        <f>IF($B124="","",VLOOKUP($E124,SKUs!$B$5:$C$104,2,FALSE))</f>
        <v/>
      </c>
      <c r="H124" s="5">
        <f>IF($B124="","",$G124*VLOOKUP($E124,SKUs!$B$5:$E$104,4,FALSE))</f>
        <v/>
      </c>
      <c r="I124" s="4"/>
      <c r="J124" s="5">
        <f>IF($B124="","",$H124-$I124)</f>
        <v/>
      </c>
      <c r="K124" s="5">
        <f>IF($B124="","",SUMIF('FIFO COGS'!$B$5:$B$1004,$B124,'FIFO COGS'!$I$5:$I$1004))</f>
        <v/>
      </c>
      <c r="L124" s="5">
        <f>IF($B124="","",$J124-$K124)</f>
        <v/>
      </c>
      <c r="M124" s="6">
        <f>IF($B124="","",IF($J124=0,0,$L124/$J124))</f>
        <v/>
      </c>
    </row>
    <row r="125" spans="3:13">
      <c r="C125" s="9"/>
      <c r="F125" s="7">
        <f>IF($B125="","",VLOOKUP($E125,SKUs!$B$5:$C$104,2,FALSE))</f>
        <v/>
      </c>
      <c r="H125" s="5">
        <f>IF($B125="","",$G125*VLOOKUP($E125,SKUs!$B$5:$E$104,4,FALSE))</f>
        <v/>
      </c>
      <c r="I125" s="4"/>
      <c r="J125" s="5">
        <f>IF($B125="","",$H125-$I125)</f>
        <v/>
      </c>
      <c r="K125" s="5">
        <f>IF($B125="","",SUMIF('FIFO COGS'!$B$5:$B$1004,$B125,'FIFO COGS'!$I$5:$I$1004))</f>
        <v/>
      </c>
      <c r="L125" s="5">
        <f>IF($B125="","",$J125-$K125)</f>
        <v/>
      </c>
      <c r="M125" s="6">
        <f>IF($B125="","",IF($J125=0,0,$L125/$J125))</f>
        <v/>
      </c>
    </row>
    <row r="126" spans="3:13">
      <c r="C126" s="9"/>
      <c r="F126" s="7">
        <f>IF($B126="","",VLOOKUP($E126,SKUs!$B$5:$C$104,2,FALSE))</f>
        <v/>
      </c>
      <c r="H126" s="5">
        <f>IF($B126="","",$G126*VLOOKUP($E126,SKUs!$B$5:$E$104,4,FALSE))</f>
        <v/>
      </c>
      <c r="I126" s="4"/>
      <c r="J126" s="5">
        <f>IF($B126="","",$H126-$I126)</f>
        <v/>
      </c>
      <c r="K126" s="5">
        <f>IF($B126="","",SUMIF('FIFO COGS'!$B$5:$B$1004,$B126,'FIFO COGS'!$I$5:$I$1004))</f>
        <v/>
      </c>
      <c r="L126" s="5">
        <f>IF($B126="","",$J126-$K126)</f>
        <v/>
      </c>
      <c r="M126" s="6">
        <f>IF($B126="","",IF($J126=0,0,$L126/$J126))</f>
        <v/>
      </c>
    </row>
    <row r="127" spans="3:13">
      <c r="C127" s="9"/>
      <c r="F127" s="7">
        <f>IF($B127="","",VLOOKUP($E127,SKUs!$B$5:$C$104,2,FALSE))</f>
        <v/>
      </c>
      <c r="H127" s="5">
        <f>IF($B127="","",$G127*VLOOKUP($E127,SKUs!$B$5:$E$104,4,FALSE))</f>
        <v/>
      </c>
      <c r="I127" s="4"/>
      <c r="J127" s="5">
        <f>IF($B127="","",$H127-$I127)</f>
        <v/>
      </c>
      <c r="K127" s="5">
        <f>IF($B127="","",SUMIF('FIFO COGS'!$B$5:$B$1004,$B127,'FIFO COGS'!$I$5:$I$1004))</f>
        <v/>
      </c>
      <c r="L127" s="5">
        <f>IF($B127="","",$J127-$K127)</f>
        <v/>
      </c>
      <c r="M127" s="6">
        <f>IF($B127="","",IF($J127=0,0,$L127/$J127))</f>
        <v/>
      </c>
    </row>
    <row r="128" spans="3:13">
      <c r="C128" s="9"/>
      <c r="F128" s="7">
        <f>IF($B128="","",VLOOKUP($E128,SKUs!$B$5:$C$104,2,FALSE))</f>
        <v/>
      </c>
      <c r="H128" s="5">
        <f>IF($B128="","",$G128*VLOOKUP($E128,SKUs!$B$5:$E$104,4,FALSE))</f>
        <v/>
      </c>
      <c r="I128" s="4"/>
      <c r="J128" s="5">
        <f>IF($B128="","",$H128-$I128)</f>
        <v/>
      </c>
      <c r="K128" s="5">
        <f>IF($B128="","",SUMIF('FIFO COGS'!$B$5:$B$1004,$B128,'FIFO COGS'!$I$5:$I$1004))</f>
        <v/>
      </c>
      <c r="L128" s="5">
        <f>IF($B128="","",$J128-$K128)</f>
        <v/>
      </c>
      <c r="M128" s="6">
        <f>IF($B128="","",IF($J128=0,0,$L128/$J128))</f>
        <v/>
      </c>
    </row>
    <row r="129" spans="3:13">
      <c r="C129" s="9"/>
      <c r="F129" s="7">
        <f>IF($B129="","",VLOOKUP($E129,SKUs!$B$5:$C$104,2,FALSE))</f>
        <v/>
      </c>
      <c r="H129" s="5">
        <f>IF($B129="","",$G129*VLOOKUP($E129,SKUs!$B$5:$E$104,4,FALSE))</f>
        <v/>
      </c>
      <c r="I129" s="4"/>
      <c r="J129" s="5">
        <f>IF($B129="","",$H129-$I129)</f>
        <v/>
      </c>
      <c r="K129" s="5">
        <f>IF($B129="","",SUMIF('FIFO COGS'!$B$5:$B$1004,$B129,'FIFO COGS'!$I$5:$I$1004))</f>
        <v/>
      </c>
      <c r="L129" s="5">
        <f>IF($B129="","",$J129-$K129)</f>
        <v/>
      </c>
      <c r="M129" s="6">
        <f>IF($B129="","",IF($J129=0,0,$L129/$J129))</f>
        <v/>
      </c>
    </row>
    <row r="130" spans="3:13">
      <c r="C130" s="9"/>
      <c r="F130" s="7">
        <f>IF($B130="","",VLOOKUP($E130,SKUs!$B$5:$C$104,2,FALSE))</f>
        <v/>
      </c>
      <c r="H130" s="5">
        <f>IF($B130="","",$G130*VLOOKUP($E130,SKUs!$B$5:$E$104,4,FALSE))</f>
        <v/>
      </c>
      <c r="I130" s="4"/>
      <c r="J130" s="5">
        <f>IF($B130="","",$H130-$I130)</f>
        <v/>
      </c>
      <c r="K130" s="5">
        <f>IF($B130="","",SUMIF('FIFO COGS'!$B$5:$B$1004,$B130,'FIFO COGS'!$I$5:$I$1004))</f>
        <v/>
      </c>
      <c r="L130" s="5">
        <f>IF($B130="","",$J130-$K130)</f>
        <v/>
      </c>
      <c r="M130" s="6">
        <f>IF($B130="","",IF($J130=0,0,$L130/$J130))</f>
        <v/>
      </c>
    </row>
    <row r="131" spans="3:13">
      <c r="C131" s="9"/>
      <c r="F131" s="7">
        <f>IF($B131="","",VLOOKUP($E131,SKUs!$B$5:$C$104,2,FALSE))</f>
        <v/>
      </c>
      <c r="H131" s="5">
        <f>IF($B131="","",$G131*VLOOKUP($E131,SKUs!$B$5:$E$104,4,FALSE))</f>
        <v/>
      </c>
      <c r="I131" s="4"/>
      <c r="J131" s="5">
        <f>IF($B131="","",$H131-$I131)</f>
        <v/>
      </c>
      <c r="K131" s="5">
        <f>IF($B131="","",SUMIF('FIFO COGS'!$B$5:$B$1004,$B131,'FIFO COGS'!$I$5:$I$1004))</f>
        <v/>
      </c>
      <c r="L131" s="5">
        <f>IF($B131="","",$J131-$K131)</f>
        <v/>
      </c>
      <c r="M131" s="6">
        <f>IF($B131="","",IF($J131=0,0,$L131/$J131))</f>
        <v/>
      </c>
    </row>
    <row r="132" spans="3:13">
      <c r="C132" s="9"/>
      <c r="F132" s="7">
        <f>IF($B132="","",VLOOKUP($E132,SKUs!$B$5:$C$104,2,FALSE))</f>
        <v/>
      </c>
      <c r="H132" s="5">
        <f>IF($B132="","",$G132*VLOOKUP($E132,SKUs!$B$5:$E$104,4,FALSE))</f>
        <v/>
      </c>
      <c r="I132" s="4"/>
      <c r="J132" s="5">
        <f>IF($B132="","",$H132-$I132)</f>
        <v/>
      </c>
      <c r="K132" s="5">
        <f>IF($B132="","",SUMIF('FIFO COGS'!$B$5:$B$1004,$B132,'FIFO COGS'!$I$5:$I$1004))</f>
        <v/>
      </c>
      <c r="L132" s="5">
        <f>IF($B132="","",$J132-$K132)</f>
        <v/>
      </c>
      <c r="M132" s="6">
        <f>IF($B132="","",IF($J132=0,0,$L132/$J132))</f>
        <v/>
      </c>
    </row>
    <row r="133" spans="3:13">
      <c r="C133" s="9"/>
      <c r="F133" s="7">
        <f>IF($B133="","",VLOOKUP($E133,SKUs!$B$5:$C$104,2,FALSE))</f>
        <v/>
      </c>
      <c r="H133" s="5">
        <f>IF($B133="","",$G133*VLOOKUP($E133,SKUs!$B$5:$E$104,4,FALSE))</f>
        <v/>
      </c>
      <c r="I133" s="4"/>
      <c r="J133" s="5">
        <f>IF($B133="","",$H133-$I133)</f>
        <v/>
      </c>
      <c r="K133" s="5">
        <f>IF($B133="","",SUMIF('FIFO COGS'!$B$5:$B$1004,$B133,'FIFO COGS'!$I$5:$I$1004))</f>
        <v/>
      </c>
      <c r="L133" s="5">
        <f>IF($B133="","",$J133-$K133)</f>
        <v/>
      </c>
      <c r="M133" s="6">
        <f>IF($B133="","",IF($J133=0,0,$L133/$J133))</f>
        <v/>
      </c>
    </row>
    <row r="134" spans="3:13">
      <c r="C134" s="9"/>
      <c r="F134" s="7">
        <f>IF($B134="","",VLOOKUP($E134,SKUs!$B$5:$C$104,2,FALSE))</f>
        <v/>
      </c>
      <c r="H134" s="5">
        <f>IF($B134="","",$G134*VLOOKUP($E134,SKUs!$B$5:$E$104,4,FALSE))</f>
        <v/>
      </c>
      <c r="I134" s="4"/>
      <c r="J134" s="5">
        <f>IF($B134="","",$H134-$I134)</f>
        <v/>
      </c>
      <c r="K134" s="5">
        <f>IF($B134="","",SUMIF('FIFO COGS'!$B$5:$B$1004,$B134,'FIFO COGS'!$I$5:$I$1004))</f>
        <v/>
      </c>
      <c r="L134" s="5">
        <f>IF($B134="","",$J134-$K134)</f>
        <v/>
      </c>
      <c r="M134" s="6">
        <f>IF($B134="","",IF($J134=0,0,$L134/$J134))</f>
        <v/>
      </c>
    </row>
    <row r="135" spans="3:13">
      <c r="C135" s="9"/>
      <c r="F135" s="7">
        <f>IF($B135="","",VLOOKUP($E135,SKUs!$B$5:$C$104,2,FALSE))</f>
        <v/>
      </c>
      <c r="H135" s="5">
        <f>IF($B135="","",$G135*VLOOKUP($E135,SKUs!$B$5:$E$104,4,FALSE))</f>
        <v/>
      </c>
      <c r="I135" s="4"/>
      <c r="J135" s="5">
        <f>IF($B135="","",$H135-$I135)</f>
        <v/>
      </c>
      <c r="K135" s="5">
        <f>IF($B135="","",SUMIF('FIFO COGS'!$B$5:$B$1004,$B135,'FIFO COGS'!$I$5:$I$1004))</f>
        <v/>
      </c>
      <c r="L135" s="5">
        <f>IF($B135="","",$J135-$K135)</f>
        <v/>
      </c>
      <c r="M135" s="6">
        <f>IF($B135="","",IF($J135=0,0,$L135/$J135))</f>
        <v/>
      </c>
    </row>
    <row r="136" spans="3:13">
      <c r="C136" s="9"/>
      <c r="F136" s="7">
        <f>IF($B136="","",VLOOKUP($E136,SKUs!$B$5:$C$104,2,FALSE))</f>
        <v/>
      </c>
      <c r="H136" s="5">
        <f>IF($B136="","",$G136*VLOOKUP($E136,SKUs!$B$5:$E$104,4,FALSE))</f>
        <v/>
      </c>
      <c r="I136" s="4"/>
      <c r="J136" s="5">
        <f>IF($B136="","",$H136-$I136)</f>
        <v/>
      </c>
      <c r="K136" s="5">
        <f>IF($B136="","",SUMIF('FIFO COGS'!$B$5:$B$1004,$B136,'FIFO COGS'!$I$5:$I$1004))</f>
        <v/>
      </c>
      <c r="L136" s="5">
        <f>IF($B136="","",$J136-$K136)</f>
        <v/>
      </c>
      <c r="M136" s="6">
        <f>IF($B136="","",IF($J136=0,0,$L136/$J136))</f>
        <v/>
      </c>
    </row>
    <row r="137" spans="3:13">
      <c r="C137" s="9"/>
      <c r="F137" s="7">
        <f>IF($B137="","",VLOOKUP($E137,SKUs!$B$5:$C$104,2,FALSE))</f>
        <v/>
      </c>
      <c r="H137" s="5">
        <f>IF($B137="","",$G137*VLOOKUP($E137,SKUs!$B$5:$E$104,4,FALSE))</f>
        <v/>
      </c>
      <c r="I137" s="4"/>
      <c r="J137" s="5">
        <f>IF($B137="","",$H137-$I137)</f>
        <v/>
      </c>
      <c r="K137" s="5">
        <f>IF($B137="","",SUMIF('FIFO COGS'!$B$5:$B$1004,$B137,'FIFO COGS'!$I$5:$I$1004))</f>
        <v/>
      </c>
      <c r="L137" s="5">
        <f>IF($B137="","",$J137-$K137)</f>
        <v/>
      </c>
      <c r="M137" s="6">
        <f>IF($B137="","",IF($J137=0,0,$L137/$J137))</f>
        <v/>
      </c>
    </row>
    <row r="138" spans="3:13">
      <c r="C138" s="9"/>
      <c r="F138" s="7">
        <f>IF($B138="","",VLOOKUP($E138,SKUs!$B$5:$C$104,2,FALSE))</f>
        <v/>
      </c>
      <c r="H138" s="5">
        <f>IF($B138="","",$G138*VLOOKUP($E138,SKUs!$B$5:$E$104,4,FALSE))</f>
        <v/>
      </c>
      <c r="I138" s="4"/>
      <c r="J138" s="5">
        <f>IF($B138="","",$H138-$I138)</f>
        <v/>
      </c>
      <c r="K138" s="5">
        <f>IF($B138="","",SUMIF('FIFO COGS'!$B$5:$B$1004,$B138,'FIFO COGS'!$I$5:$I$1004))</f>
        <v/>
      </c>
      <c r="L138" s="5">
        <f>IF($B138="","",$J138-$K138)</f>
        <v/>
      </c>
      <c r="M138" s="6">
        <f>IF($B138="","",IF($J138=0,0,$L138/$J138))</f>
        <v/>
      </c>
    </row>
    <row r="139" spans="3:13">
      <c r="C139" s="9"/>
      <c r="F139" s="7">
        <f>IF($B139="","",VLOOKUP($E139,SKUs!$B$5:$C$104,2,FALSE))</f>
        <v/>
      </c>
      <c r="H139" s="5">
        <f>IF($B139="","",$G139*VLOOKUP($E139,SKUs!$B$5:$E$104,4,FALSE))</f>
        <v/>
      </c>
      <c r="I139" s="4"/>
      <c r="J139" s="5">
        <f>IF($B139="","",$H139-$I139)</f>
        <v/>
      </c>
      <c r="K139" s="5">
        <f>IF($B139="","",SUMIF('FIFO COGS'!$B$5:$B$1004,$B139,'FIFO COGS'!$I$5:$I$1004))</f>
        <v/>
      </c>
      <c r="L139" s="5">
        <f>IF($B139="","",$J139-$K139)</f>
        <v/>
      </c>
      <c r="M139" s="6">
        <f>IF($B139="","",IF($J139=0,0,$L139/$J139))</f>
        <v/>
      </c>
    </row>
    <row r="140" spans="3:13">
      <c r="C140" s="9"/>
      <c r="F140" s="7">
        <f>IF($B140="","",VLOOKUP($E140,SKUs!$B$5:$C$104,2,FALSE))</f>
        <v/>
      </c>
      <c r="H140" s="5">
        <f>IF($B140="","",$G140*VLOOKUP($E140,SKUs!$B$5:$E$104,4,FALSE))</f>
        <v/>
      </c>
      <c r="I140" s="4"/>
      <c r="J140" s="5">
        <f>IF($B140="","",$H140-$I140)</f>
        <v/>
      </c>
      <c r="K140" s="5">
        <f>IF($B140="","",SUMIF('FIFO COGS'!$B$5:$B$1004,$B140,'FIFO COGS'!$I$5:$I$1004))</f>
        <v/>
      </c>
      <c r="L140" s="5">
        <f>IF($B140="","",$J140-$K140)</f>
        <v/>
      </c>
      <c r="M140" s="6">
        <f>IF($B140="","",IF($J140=0,0,$L140/$J140))</f>
        <v/>
      </c>
    </row>
    <row r="141" spans="3:13">
      <c r="C141" s="9"/>
      <c r="F141" s="7">
        <f>IF($B141="","",VLOOKUP($E141,SKUs!$B$5:$C$104,2,FALSE))</f>
        <v/>
      </c>
      <c r="H141" s="5">
        <f>IF($B141="","",$G141*VLOOKUP($E141,SKUs!$B$5:$E$104,4,FALSE))</f>
        <v/>
      </c>
      <c r="I141" s="4"/>
      <c r="J141" s="5">
        <f>IF($B141="","",$H141-$I141)</f>
        <v/>
      </c>
      <c r="K141" s="5">
        <f>IF($B141="","",SUMIF('FIFO COGS'!$B$5:$B$1004,$B141,'FIFO COGS'!$I$5:$I$1004))</f>
        <v/>
      </c>
      <c r="L141" s="5">
        <f>IF($B141="","",$J141-$K141)</f>
        <v/>
      </c>
      <c r="M141" s="6">
        <f>IF($B141="","",IF($J141=0,0,$L141/$J141))</f>
        <v/>
      </c>
    </row>
    <row r="142" spans="3:13">
      <c r="C142" s="9"/>
      <c r="F142" s="7">
        <f>IF($B142="","",VLOOKUP($E142,SKUs!$B$5:$C$104,2,FALSE))</f>
        <v/>
      </c>
      <c r="H142" s="5">
        <f>IF($B142="","",$G142*VLOOKUP($E142,SKUs!$B$5:$E$104,4,FALSE))</f>
        <v/>
      </c>
      <c r="I142" s="4"/>
      <c r="J142" s="5">
        <f>IF($B142="","",$H142-$I142)</f>
        <v/>
      </c>
      <c r="K142" s="5">
        <f>IF($B142="","",SUMIF('FIFO COGS'!$B$5:$B$1004,$B142,'FIFO COGS'!$I$5:$I$1004))</f>
        <v/>
      </c>
      <c r="L142" s="5">
        <f>IF($B142="","",$J142-$K142)</f>
        <v/>
      </c>
      <c r="M142" s="6">
        <f>IF($B142="","",IF($J142=0,0,$L142/$J142))</f>
        <v/>
      </c>
    </row>
    <row r="143" spans="3:13">
      <c r="C143" s="9"/>
      <c r="F143" s="7">
        <f>IF($B143="","",VLOOKUP($E143,SKUs!$B$5:$C$104,2,FALSE))</f>
        <v/>
      </c>
      <c r="H143" s="5">
        <f>IF($B143="","",$G143*VLOOKUP($E143,SKUs!$B$5:$E$104,4,FALSE))</f>
        <v/>
      </c>
      <c r="I143" s="4"/>
      <c r="J143" s="5">
        <f>IF($B143="","",$H143-$I143)</f>
        <v/>
      </c>
      <c r="K143" s="5">
        <f>IF($B143="","",SUMIF('FIFO COGS'!$B$5:$B$1004,$B143,'FIFO COGS'!$I$5:$I$1004))</f>
        <v/>
      </c>
      <c r="L143" s="5">
        <f>IF($B143="","",$J143-$K143)</f>
        <v/>
      </c>
      <c r="M143" s="6">
        <f>IF($B143="","",IF($J143=0,0,$L143/$J143))</f>
        <v/>
      </c>
    </row>
    <row r="144" spans="3:13">
      <c r="C144" s="9"/>
      <c r="F144" s="7">
        <f>IF($B144="","",VLOOKUP($E144,SKUs!$B$5:$C$104,2,FALSE))</f>
        <v/>
      </c>
      <c r="H144" s="5">
        <f>IF($B144="","",$G144*VLOOKUP($E144,SKUs!$B$5:$E$104,4,FALSE))</f>
        <v/>
      </c>
      <c r="I144" s="4"/>
      <c r="J144" s="5">
        <f>IF($B144="","",$H144-$I144)</f>
        <v/>
      </c>
      <c r="K144" s="5">
        <f>IF($B144="","",SUMIF('FIFO COGS'!$B$5:$B$1004,$B144,'FIFO COGS'!$I$5:$I$1004))</f>
        <v/>
      </c>
      <c r="L144" s="5">
        <f>IF($B144="","",$J144-$K144)</f>
        <v/>
      </c>
      <c r="M144" s="6">
        <f>IF($B144="","",IF($J144=0,0,$L144/$J144))</f>
        <v/>
      </c>
    </row>
    <row r="145" spans="3:13">
      <c r="C145" s="9"/>
      <c r="F145" s="7">
        <f>IF($B145="","",VLOOKUP($E145,SKUs!$B$5:$C$104,2,FALSE))</f>
        <v/>
      </c>
      <c r="H145" s="5">
        <f>IF($B145="","",$G145*VLOOKUP($E145,SKUs!$B$5:$E$104,4,FALSE))</f>
        <v/>
      </c>
      <c r="I145" s="4"/>
      <c r="J145" s="5">
        <f>IF($B145="","",$H145-$I145)</f>
        <v/>
      </c>
      <c r="K145" s="5">
        <f>IF($B145="","",SUMIF('FIFO COGS'!$B$5:$B$1004,$B145,'FIFO COGS'!$I$5:$I$1004))</f>
        <v/>
      </c>
      <c r="L145" s="5">
        <f>IF($B145="","",$J145-$K145)</f>
        <v/>
      </c>
      <c r="M145" s="6">
        <f>IF($B145="","",IF($J145=0,0,$L145/$J145))</f>
        <v/>
      </c>
    </row>
    <row r="146" spans="3:13">
      <c r="C146" s="9"/>
      <c r="F146" s="7">
        <f>IF($B146="","",VLOOKUP($E146,SKUs!$B$5:$C$104,2,FALSE))</f>
        <v/>
      </c>
      <c r="H146" s="5">
        <f>IF($B146="","",$G146*VLOOKUP($E146,SKUs!$B$5:$E$104,4,FALSE))</f>
        <v/>
      </c>
      <c r="I146" s="4"/>
      <c r="J146" s="5">
        <f>IF($B146="","",$H146-$I146)</f>
        <v/>
      </c>
      <c r="K146" s="5">
        <f>IF($B146="","",SUMIF('FIFO COGS'!$B$5:$B$1004,$B146,'FIFO COGS'!$I$5:$I$1004))</f>
        <v/>
      </c>
      <c r="L146" s="5">
        <f>IF($B146="","",$J146-$K146)</f>
        <v/>
      </c>
      <c r="M146" s="6">
        <f>IF($B146="","",IF($J146=0,0,$L146/$J146))</f>
        <v/>
      </c>
    </row>
    <row r="147" spans="3:13">
      <c r="C147" s="9"/>
      <c r="F147" s="7">
        <f>IF($B147="","",VLOOKUP($E147,SKUs!$B$5:$C$104,2,FALSE))</f>
        <v/>
      </c>
      <c r="H147" s="5">
        <f>IF($B147="","",$G147*VLOOKUP($E147,SKUs!$B$5:$E$104,4,FALSE))</f>
        <v/>
      </c>
      <c r="I147" s="4"/>
      <c r="J147" s="5">
        <f>IF($B147="","",$H147-$I147)</f>
        <v/>
      </c>
      <c r="K147" s="5">
        <f>IF($B147="","",SUMIF('FIFO COGS'!$B$5:$B$1004,$B147,'FIFO COGS'!$I$5:$I$1004))</f>
        <v/>
      </c>
      <c r="L147" s="5">
        <f>IF($B147="","",$J147-$K147)</f>
        <v/>
      </c>
      <c r="M147" s="6">
        <f>IF($B147="","",IF($J147=0,0,$L147/$J147))</f>
        <v/>
      </c>
    </row>
    <row r="148" spans="3:13">
      <c r="C148" s="9"/>
      <c r="F148" s="7">
        <f>IF($B148="","",VLOOKUP($E148,SKUs!$B$5:$C$104,2,FALSE))</f>
        <v/>
      </c>
      <c r="H148" s="5">
        <f>IF($B148="","",$G148*VLOOKUP($E148,SKUs!$B$5:$E$104,4,FALSE))</f>
        <v/>
      </c>
      <c r="I148" s="4"/>
      <c r="J148" s="5">
        <f>IF($B148="","",$H148-$I148)</f>
        <v/>
      </c>
      <c r="K148" s="5">
        <f>IF($B148="","",SUMIF('FIFO COGS'!$B$5:$B$1004,$B148,'FIFO COGS'!$I$5:$I$1004))</f>
        <v/>
      </c>
      <c r="L148" s="5">
        <f>IF($B148="","",$J148-$K148)</f>
        <v/>
      </c>
      <c r="M148" s="6">
        <f>IF($B148="","",IF($J148=0,0,$L148/$J148))</f>
        <v/>
      </c>
    </row>
    <row r="149" spans="3:13">
      <c r="C149" s="9"/>
      <c r="F149" s="7">
        <f>IF($B149="","",VLOOKUP($E149,SKUs!$B$5:$C$104,2,FALSE))</f>
        <v/>
      </c>
      <c r="H149" s="5">
        <f>IF($B149="","",$G149*VLOOKUP($E149,SKUs!$B$5:$E$104,4,FALSE))</f>
        <v/>
      </c>
      <c r="I149" s="4"/>
      <c r="J149" s="5">
        <f>IF($B149="","",$H149-$I149)</f>
        <v/>
      </c>
      <c r="K149" s="5">
        <f>IF($B149="","",SUMIF('FIFO COGS'!$B$5:$B$1004,$B149,'FIFO COGS'!$I$5:$I$1004))</f>
        <v/>
      </c>
      <c r="L149" s="5">
        <f>IF($B149="","",$J149-$K149)</f>
        <v/>
      </c>
      <c r="M149" s="6">
        <f>IF($B149="","",IF($J149=0,0,$L149/$J149))</f>
        <v/>
      </c>
    </row>
    <row r="150" spans="3:13">
      <c r="C150" s="9"/>
      <c r="F150" s="7">
        <f>IF($B150="","",VLOOKUP($E150,SKUs!$B$5:$C$104,2,FALSE))</f>
        <v/>
      </c>
      <c r="H150" s="5">
        <f>IF($B150="","",$G150*VLOOKUP($E150,SKUs!$B$5:$E$104,4,FALSE))</f>
        <v/>
      </c>
      <c r="I150" s="4"/>
      <c r="J150" s="5">
        <f>IF($B150="","",$H150-$I150)</f>
        <v/>
      </c>
      <c r="K150" s="5">
        <f>IF($B150="","",SUMIF('FIFO COGS'!$B$5:$B$1004,$B150,'FIFO COGS'!$I$5:$I$1004))</f>
        <v/>
      </c>
      <c r="L150" s="5">
        <f>IF($B150="","",$J150-$K150)</f>
        <v/>
      </c>
      <c r="M150" s="6">
        <f>IF($B150="","",IF($J150=0,0,$L150/$J150))</f>
        <v/>
      </c>
    </row>
    <row r="151" spans="3:13">
      <c r="C151" s="9"/>
      <c r="F151" s="7">
        <f>IF($B151="","",VLOOKUP($E151,SKUs!$B$5:$C$104,2,FALSE))</f>
        <v/>
      </c>
      <c r="H151" s="5">
        <f>IF($B151="","",$G151*VLOOKUP($E151,SKUs!$B$5:$E$104,4,FALSE))</f>
        <v/>
      </c>
      <c r="I151" s="4"/>
      <c r="J151" s="5">
        <f>IF($B151="","",$H151-$I151)</f>
        <v/>
      </c>
      <c r="K151" s="5">
        <f>IF($B151="","",SUMIF('FIFO COGS'!$B$5:$B$1004,$B151,'FIFO COGS'!$I$5:$I$1004))</f>
        <v/>
      </c>
      <c r="L151" s="5">
        <f>IF($B151="","",$J151-$K151)</f>
        <v/>
      </c>
      <c r="M151" s="6">
        <f>IF($B151="","",IF($J151=0,0,$L151/$J151))</f>
        <v/>
      </c>
    </row>
    <row r="152" spans="3:13">
      <c r="C152" s="9"/>
      <c r="F152" s="7">
        <f>IF($B152="","",VLOOKUP($E152,SKUs!$B$5:$C$104,2,FALSE))</f>
        <v/>
      </c>
      <c r="H152" s="5">
        <f>IF($B152="","",$G152*VLOOKUP($E152,SKUs!$B$5:$E$104,4,FALSE))</f>
        <v/>
      </c>
      <c r="I152" s="4"/>
      <c r="J152" s="5">
        <f>IF($B152="","",$H152-$I152)</f>
        <v/>
      </c>
      <c r="K152" s="5">
        <f>IF($B152="","",SUMIF('FIFO COGS'!$B$5:$B$1004,$B152,'FIFO COGS'!$I$5:$I$1004))</f>
        <v/>
      </c>
      <c r="L152" s="5">
        <f>IF($B152="","",$J152-$K152)</f>
        <v/>
      </c>
      <c r="M152" s="6">
        <f>IF($B152="","",IF($J152=0,0,$L152/$J152))</f>
        <v/>
      </c>
    </row>
    <row r="153" spans="3:13">
      <c r="C153" s="9"/>
      <c r="F153" s="7">
        <f>IF($B153="","",VLOOKUP($E153,SKUs!$B$5:$C$104,2,FALSE))</f>
        <v/>
      </c>
      <c r="H153" s="5">
        <f>IF($B153="","",$G153*VLOOKUP($E153,SKUs!$B$5:$E$104,4,FALSE))</f>
        <v/>
      </c>
      <c r="I153" s="4"/>
      <c r="J153" s="5">
        <f>IF($B153="","",$H153-$I153)</f>
        <v/>
      </c>
      <c r="K153" s="5">
        <f>IF($B153="","",SUMIF('FIFO COGS'!$B$5:$B$1004,$B153,'FIFO COGS'!$I$5:$I$1004))</f>
        <v/>
      </c>
      <c r="L153" s="5">
        <f>IF($B153="","",$J153-$K153)</f>
        <v/>
      </c>
      <c r="M153" s="6">
        <f>IF($B153="","",IF($J153=0,0,$L153/$J153))</f>
        <v/>
      </c>
    </row>
    <row r="154" spans="3:13">
      <c r="C154" s="9"/>
      <c r="F154" s="7">
        <f>IF($B154="","",VLOOKUP($E154,SKUs!$B$5:$C$104,2,FALSE))</f>
        <v/>
      </c>
      <c r="H154" s="5">
        <f>IF($B154="","",$G154*VLOOKUP($E154,SKUs!$B$5:$E$104,4,FALSE))</f>
        <v/>
      </c>
      <c r="I154" s="4"/>
      <c r="J154" s="5">
        <f>IF($B154="","",$H154-$I154)</f>
        <v/>
      </c>
      <c r="K154" s="5">
        <f>IF($B154="","",SUMIF('FIFO COGS'!$B$5:$B$1004,$B154,'FIFO COGS'!$I$5:$I$1004))</f>
        <v/>
      </c>
      <c r="L154" s="5">
        <f>IF($B154="","",$J154-$K154)</f>
        <v/>
      </c>
      <c r="M154" s="6">
        <f>IF($B154="","",IF($J154=0,0,$L154/$J154))</f>
        <v/>
      </c>
    </row>
    <row r="155" spans="3:13">
      <c r="C155" s="9"/>
      <c r="F155" s="7">
        <f>IF($B155="","",VLOOKUP($E155,SKUs!$B$5:$C$104,2,FALSE))</f>
        <v/>
      </c>
      <c r="H155" s="5">
        <f>IF($B155="","",$G155*VLOOKUP($E155,SKUs!$B$5:$E$104,4,FALSE))</f>
        <v/>
      </c>
      <c r="I155" s="4"/>
      <c r="J155" s="5">
        <f>IF($B155="","",$H155-$I155)</f>
        <v/>
      </c>
      <c r="K155" s="5">
        <f>IF($B155="","",SUMIF('FIFO COGS'!$B$5:$B$1004,$B155,'FIFO COGS'!$I$5:$I$1004))</f>
        <v/>
      </c>
      <c r="L155" s="5">
        <f>IF($B155="","",$J155-$K155)</f>
        <v/>
      </c>
      <c r="M155" s="6">
        <f>IF($B155="","",IF($J155=0,0,$L155/$J155))</f>
        <v/>
      </c>
    </row>
    <row r="156" spans="3:13">
      <c r="C156" s="9"/>
      <c r="F156" s="7">
        <f>IF($B156="","",VLOOKUP($E156,SKUs!$B$5:$C$104,2,FALSE))</f>
        <v/>
      </c>
      <c r="H156" s="5">
        <f>IF($B156="","",$G156*VLOOKUP($E156,SKUs!$B$5:$E$104,4,FALSE))</f>
        <v/>
      </c>
      <c r="I156" s="4"/>
      <c r="J156" s="5">
        <f>IF($B156="","",$H156-$I156)</f>
        <v/>
      </c>
      <c r="K156" s="5">
        <f>IF($B156="","",SUMIF('FIFO COGS'!$B$5:$B$1004,$B156,'FIFO COGS'!$I$5:$I$1004))</f>
        <v/>
      </c>
      <c r="L156" s="5">
        <f>IF($B156="","",$J156-$K156)</f>
        <v/>
      </c>
      <c r="M156" s="6">
        <f>IF($B156="","",IF($J156=0,0,$L156/$J156))</f>
        <v/>
      </c>
    </row>
    <row r="157" spans="3:13">
      <c r="C157" s="9"/>
      <c r="F157" s="7">
        <f>IF($B157="","",VLOOKUP($E157,SKUs!$B$5:$C$104,2,FALSE))</f>
        <v/>
      </c>
      <c r="H157" s="5">
        <f>IF($B157="","",$G157*VLOOKUP($E157,SKUs!$B$5:$E$104,4,FALSE))</f>
        <v/>
      </c>
      <c r="I157" s="4"/>
      <c r="J157" s="5">
        <f>IF($B157="","",$H157-$I157)</f>
        <v/>
      </c>
      <c r="K157" s="5">
        <f>IF($B157="","",SUMIF('FIFO COGS'!$B$5:$B$1004,$B157,'FIFO COGS'!$I$5:$I$1004))</f>
        <v/>
      </c>
      <c r="L157" s="5">
        <f>IF($B157="","",$J157-$K157)</f>
        <v/>
      </c>
      <c r="M157" s="6">
        <f>IF($B157="","",IF($J157=0,0,$L157/$J157))</f>
        <v/>
      </c>
    </row>
    <row r="158" spans="3:13">
      <c r="C158" s="9"/>
      <c r="F158" s="7">
        <f>IF($B158="","",VLOOKUP($E158,SKUs!$B$5:$C$104,2,FALSE))</f>
        <v/>
      </c>
      <c r="H158" s="5">
        <f>IF($B158="","",$G158*VLOOKUP($E158,SKUs!$B$5:$E$104,4,FALSE))</f>
        <v/>
      </c>
      <c r="I158" s="4"/>
      <c r="J158" s="5">
        <f>IF($B158="","",$H158-$I158)</f>
        <v/>
      </c>
      <c r="K158" s="5">
        <f>IF($B158="","",SUMIF('FIFO COGS'!$B$5:$B$1004,$B158,'FIFO COGS'!$I$5:$I$1004))</f>
        <v/>
      </c>
      <c r="L158" s="5">
        <f>IF($B158="","",$J158-$K158)</f>
        <v/>
      </c>
      <c r="M158" s="6">
        <f>IF($B158="","",IF($J158=0,0,$L158/$J158))</f>
        <v/>
      </c>
    </row>
    <row r="159" spans="3:13">
      <c r="C159" s="9"/>
      <c r="F159" s="7">
        <f>IF($B159="","",VLOOKUP($E159,SKUs!$B$5:$C$104,2,FALSE))</f>
        <v/>
      </c>
      <c r="H159" s="5">
        <f>IF($B159="","",$G159*VLOOKUP($E159,SKUs!$B$5:$E$104,4,FALSE))</f>
        <v/>
      </c>
      <c r="I159" s="4"/>
      <c r="J159" s="5">
        <f>IF($B159="","",$H159-$I159)</f>
        <v/>
      </c>
      <c r="K159" s="5">
        <f>IF($B159="","",SUMIF('FIFO COGS'!$B$5:$B$1004,$B159,'FIFO COGS'!$I$5:$I$1004))</f>
        <v/>
      </c>
      <c r="L159" s="5">
        <f>IF($B159="","",$J159-$K159)</f>
        <v/>
      </c>
      <c r="M159" s="6">
        <f>IF($B159="","",IF($J159=0,0,$L159/$J159))</f>
        <v/>
      </c>
    </row>
    <row r="160" spans="3:13">
      <c r="C160" s="9"/>
      <c r="F160" s="7">
        <f>IF($B160="","",VLOOKUP($E160,SKUs!$B$5:$C$104,2,FALSE))</f>
        <v/>
      </c>
      <c r="H160" s="5">
        <f>IF($B160="","",$G160*VLOOKUP($E160,SKUs!$B$5:$E$104,4,FALSE))</f>
        <v/>
      </c>
      <c r="I160" s="4"/>
      <c r="J160" s="5">
        <f>IF($B160="","",$H160-$I160)</f>
        <v/>
      </c>
      <c r="K160" s="5">
        <f>IF($B160="","",SUMIF('FIFO COGS'!$B$5:$B$1004,$B160,'FIFO COGS'!$I$5:$I$1004))</f>
        <v/>
      </c>
      <c r="L160" s="5">
        <f>IF($B160="","",$J160-$K160)</f>
        <v/>
      </c>
      <c r="M160" s="6">
        <f>IF($B160="","",IF($J160=0,0,$L160/$J160))</f>
        <v/>
      </c>
    </row>
    <row r="161" spans="3:13">
      <c r="C161" s="9"/>
      <c r="F161" s="7">
        <f>IF($B161="","",VLOOKUP($E161,SKUs!$B$5:$C$104,2,FALSE))</f>
        <v/>
      </c>
      <c r="H161" s="5">
        <f>IF($B161="","",$G161*VLOOKUP($E161,SKUs!$B$5:$E$104,4,FALSE))</f>
        <v/>
      </c>
      <c r="I161" s="4"/>
      <c r="J161" s="5">
        <f>IF($B161="","",$H161-$I161)</f>
        <v/>
      </c>
      <c r="K161" s="5">
        <f>IF($B161="","",SUMIF('FIFO COGS'!$B$5:$B$1004,$B161,'FIFO COGS'!$I$5:$I$1004))</f>
        <v/>
      </c>
      <c r="L161" s="5">
        <f>IF($B161="","",$J161-$K161)</f>
        <v/>
      </c>
      <c r="M161" s="6">
        <f>IF($B161="","",IF($J161=0,0,$L161/$J161))</f>
        <v/>
      </c>
    </row>
    <row r="162" spans="3:13">
      <c r="C162" s="9"/>
      <c r="F162" s="7">
        <f>IF($B162="","",VLOOKUP($E162,SKUs!$B$5:$C$104,2,FALSE))</f>
        <v/>
      </c>
      <c r="H162" s="5">
        <f>IF($B162="","",$G162*VLOOKUP($E162,SKUs!$B$5:$E$104,4,FALSE))</f>
        <v/>
      </c>
      <c r="I162" s="4"/>
      <c r="J162" s="5">
        <f>IF($B162="","",$H162-$I162)</f>
        <v/>
      </c>
      <c r="K162" s="5">
        <f>IF($B162="","",SUMIF('FIFO COGS'!$B$5:$B$1004,$B162,'FIFO COGS'!$I$5:$I$1004))</f>
        <v/>
      </c>
      <c r="L162" s="5">
        <f>IF($B162="","",$J162-$K162)</f>
        <v/>
      </c>
      <c r="M162" s="6">
        <f>IF($B162="","",IF($J162=0,0,$L162/$J162))</f>
        <v/>
      </c>
    </row>
    <row r="163" spans="3:13">
      <c r="C163" s="9"/>
      <c r="F163" s="7">
        <f>IF($B163="","",VLOOKUP($E163,SKUs!$B$5:$C$104,2,FALSE))</f>
        <v/>
      </c>
      <c r="H163" s="5">
        <f>IF($B163="","",$G163*VLOOKUP($E163,SKUs!$B$5:$E$104,4,FALSE))</f>
        <v/>
      </c>
      <c r="I163" s="4"/>
      <c r="J163" s="5">
        <f>IF($B163="","",$H163-$I163)</f>
        <v/>
      </c>
      <c r="K163" s="5">
        <f>IF($B163="","",SUMIF('FIFO COGS'!$B$5:$B$1004,$B163,'FIFO COGS'!$I$5:$I$1004))</f>
        <v/>
      </c>
      <c r="L163" s="5">
        <f>IF($B163="","",$J163-$K163)</f>
        <v/>
      </c>
      <c r="M163" s="6">
        <f>IF($B163="","",IF($J163=0,0,$L163/$J163))</f>
        <v/>
      </c>
    </row>
    <row r="164" spans="3:13">
      <c r="C164" s="9"/>
      <c r="F164" s="7">
        <f>IF($B164="","",VLOOKUP($E164,SKUs!$B$5:$C$104,2,FALSE))</f>
        <v/>
      </c>
      <c r="H164" s="5">
        <f>IF($B164="","",$G164*VLOOKUP($E164,SKUs!$B$5:$E$104,4,FALSE))</f>
        <v/>
      </c>
      <c r="I164" s="4"/>
      <c r="J164" s="5">
        <f>IF($B164="","",$H164-$I164)</f>
        <v/>
      </c>
      <c r="K164" s="5">
        <f>IF($B164="","",SUMIF('FIFO COGS'!$B$5:$B$1004,$B164,'FIFO COGS'!$I$5:$I$1004))</f>
        <v/>
      </c>
      <c r="L164" s="5">
        <f>IF($B164="","",$J164-$K164)</f>
        <v/>
      </c>
      <c r="M164" s="6">
        <f>IF($B164="","",IF($J164=0,0,$L164/$J164))</f>
        <v/>
      </c>
    </row>
    <row r="165" spans="3:13">
      <c r="C165" s="9"/>
      <c r="F165" s="7">
        <f>IF($B165="","",VLOOKUP($E165,SKUs!$B$5:$C$104,2,FALSE))</f>
        <v/>
      </c>
      <c r="H165" s="5">
        <f>IF($B165="","",$G165*VLOOKUP($E165,SKUs!$B$5:$E$104,4,FALSE))</f>
        <v/>
      </c>
      <c r="I165" s="4"/>
      <c r="J165" s="5">
        <f>IF($B165="","",$H165-$I165)</f>
        <v/>
      </c>
      <c r="K165" s="5">
        <f>IF($B165="","",SUMIF('FIFO COGS'!$B$5:$B$1004,$B165,'FIFO COGS'!$I$5:$I$1004))</f>
        <v/>
      </c>
      <c r="L165" s="5">
        <f>IF($B165="","",$J165-$K165)</f>
        <v/>
      </c>
      <c r="M165" s="6">
        <f>IF($B165="","",IF($J165=0,0,$L165/$J165))</f>
        <v/>
      </c>
    </row>
    <row r="166" spans="3:13">
      <c r="C166" s="9"/>
      <c r="F166" s="7">
        <f>IF($B166="","",VLOOKUP($E166,SKUs!$B$5:$C$104,2,FALSE))</f>
        <v/>
      </c>
      <c r="H166" s="5">
        <f>IF($B166="","",$G166*VLOOKUP($E166,SKUs!$B$5:$E$104,4,FALSE))</f>
        <v/>
      </c>
      <c r="I166" s="4"/>
      <c r="J166" s="5">
        <f>IF($B166="","",$H166-$I166)</f>
        <v/>
      </c>
      <c r="K166" s="5">
        <f>IF($B166="","",SUMIF('FIFO COGS'!$B$5:$B$1004,$B166,'FIFO COGS'!$I$5:$I$1004))</f>
        <v/>
      </c>
      <c r="L166" s="5">
        <f>IF($B166="","",$J166-$K166)</f>
        <v/>
      </c>
      <c r="M166" s="6">
        <f>IF($B166="","",IF($J166=0,0,$L166/$J166))</f>
        <v/>
      </c>
    </row>
    <row r="167" spans="3:13">
      <c r="C167" s="9"/>
      <c r="F167" s="7">
        <f>IF($B167="","",VLOOKUP($E167,SKUs!$B$5:$C$104,2,FALSE))</f>
        <v/>
      </c>
      <c r="H167" s="5">
        <f>IF($B167="","",$G167*VLOOKUP($E167,SKUs!$B$5:$E$104,4,FALSE))</f>
        <v/>
      </c>
      <c r="I167" s="4"/>
      <c r="J167" s="5">
        <f>IF($B167="","",$H167-$I167)</f>
        <v/>
      </c>
      <c r="K167" s="5">
        <f>IF($B167="","",SUMIF('FIFO COGS'!$B$5:$B$1004,$B167,'FIFO COGS'!$I$5:$I$1004))</f>
        <v/>
      </c>
      <c r="L167" s="5">
        <f>IF($B167="","",$J167-$K167)</f>
        <v/>
      </c>
      <c r="M167" s="6">
        <f>IF($B167="","",IF($J167=0,0,$L167/$J167))</f>
        <v/>
      </c>
    </row>
    <row r="168" spans="3:13">
      <c r="C168" s="9"/>
      <c r="F168" s="7">
        <f>IF($B168="","",VLOOKUP($E168,SKUs!$B$5:$C$104,2,FALSE))</f>
        <v/>
      </c>
      <c r="H168" s="5">
        <f>IF($B168="","",$G168*VLOOKUP($E168,SKUs!$B$5:$E$104,4,FALSE))</f>
        <v/>
      </c>
      <c r="I168" s="4"/>
      <c r="J168" s="5">
        <f>IF($B168="","",$H168-$I168)</f>
        <v/>
      </c>
      <c r="K168" s="5">
        <f>IF($B168="","",SUMIF('FIFO COGS'!$B$5:$B$1004,$B168,'FIFO COGS'!$I$5:$I$1004))</f>
        <v/>
      </c>
      <c r="L168" s="5">
        <f>IF($B168="","",$J168-$K168)</f>
        <v/>
      </c>
      <c r="M168" s="6">
        <f>IF($B168="","",IF($J168=0,0,$L168/$J168))</f>
        <v/>
      </c>
    </row>
    <row r="169" spans="3:13">
      <c r="C169" s="9"/>
      <c r="F169" s="7">
        <f>IF($B169="","",VLOOKUP($E169,SKUs!$B$5:$C$104,2,FALSE))</f>
        <v/>
      </c>
      <c r="H169" s="5">
        <f>IF($B169="","",$G169*VLOOKUP($E169,SKUs!$B$5:$E$104,4,FALSE))</f>
        <v/>
      </c>
      <c r="I169" s="4"/>
      <c r="J169" s="5">
        <f>IF($B169="","",$H169-$I169)</f>
        <v/>
      </c>
      <c r="K169" s="5">
        <f>IF($B169="","",SUMIF('FIFO COGS'!$B$5:$B$1004,$B169,'FIFO COGS'!$I$5:$I$1004))</f>
        <v/>
      </c>
      <c r="L169" s="5">
        <f>IF($B169="","",$J169-$K169)</f>
        <v/>
      </c>
      <c r="M169" s="6">
        <f>IF($B169="","",IF($J169=0,0,$L169/$J169))</f>
        <v/>
      </c>
    </row>
    <row r="170" spans="3:13">
      <c r="C170" s="9"/>
      <c r="F170" s="7">
        <f>IF($B170="","",VLOOKUP($E170,SKUs!$B$5:$C$104,2,FALSE))</f>
        <v/>
      </c>
      <c r="H170" s="5">
        <f>IF($B170="","",$G170*VLOOKUP($E170,SKUs!$B$5:$E$104,4,FALSE))</f>
        <v/>
      </c>
      <c r="I170" s="4"/>
      <c r="J170" s="5">
        <f>IF($B170="","",$H170-$I170)</f>
        <v/>
      </c>
      <c r="K170" s="5">
        <f>IF($B170="","",SUMIF('FIFO COGS'!$B$5:$B$1004,$B170,'FIFO COGS'!$I$5:$I$1004))</f>
        <v/>
      </c>
      <c r="L170" s="5">
        <f>IF($B170="","",$J170-$K170)</f>
        <v/>
      </c>
      <c r="M170" s="6">
        <f>IF($B170="","",IF($J170=0,0,$L170/$J170))</f>
        <v/>
      </c>
    </row>
    <row r="171" spans="3:13">
      <c r="C171" s="9"/>
      <c r="F171" s="7">
        <f>IF($B171="","",VLOOKUP($E171,SKUs!$B$5:$C$104,2,FALSE))</f>
        <v/>
      </c>
      <c r="H171" s="5">
        <f>IF($B171="","",$G171*VLOOKUP($E171,SKUs!$B$5:$E$104,4,FALSE))</f>
        <v/>
      </c>
      <c r="I171" s="4"/>
      <c r="J171" s="5">
        <f>IF($B171="","",$H171-$I171)</f>
        <v/>
      </c>
      <c r="K171" s="5">
        <f>IF($B171="","",SUMIF('FIFO COGS'!$B$5:$B$1004,$B171,'FIFO COGS'!$I$5:$I$1004))</f>
        <v/>
      </c>
      <c r="L171" s="5">
        <f>IF($B171="","",$J171-$K171)</f>
        <v/>
      </c>
      <c r="M171" s="6">
        <f>IF($B171="","",IF($J171=0,0,$L171/$J171))</f>
        <v/>
      </c>
    </row>
    <row r="172" spans="3:13">
      <c r="C172" s="9"/>
      <c r="F172" s="7">
        <f>IF($B172="","",VLOOKUP($E172,SKUs!$B$5:$C$104,2,FALSE))</f>
        <v/>
      </c>
      <c r="H172" s="5">
        <f>IF($B172="","",$G172*VLOOKUP($E172,SKUs!$B$5:$E$104,4,FALSE))</f>
        <v/>
      </c>
      <c r="I172" s="4"/>
      <c r="J172" s="5">
        <f>IF($B172="","",$H172-$I172)</f>
        <v/>
      </c>
      <c r="K172" s="5">
        <f>IF($B172="","",SUMIF('FIFO COGS'!$B$5:$B$1004,$B172,'FIFO COGS'!$I$5:$I$1004))</f>
        <v/>
      </c>
      <c r="L172" s="5">
        <f>IF($B172="","",$J172-$K172)</f>
        <v/>
      </c>
      <c r="M172" s="6">
        <f>IF($B172="","",IF($J172=0,0,$L172/$J172))</f>
        <v/>
      </c>
    </row>
    <row r="173" spans="3:13">
      <c r="C173" s="9"/>
      <c r="F173" s="7">
        <f>IF($B173="","",VLOOKUP($E173,SKUs!$B$5:$C$104,2,FALSE))</f>
        <v/>
      </c>
      <c r="H173" s="5">
        <f>IF($B173="","",$G173*VLOOKUP($E173,SKUs!$B$5:$E$104,4,FALSE))</f>
        <v/>
      </c>
      <c r="I173" s="4"/>
      <c r="J173" s="5">
        <f>IF($B173="","",$H173-$I173)</f>
        <v/>
      </c>
      <c r="K173" s="5">
        <f>IF($B173="","",SUMIF('FIFO COGS'!$B$5:$B$1004,$B173,'FIFO COGS'!$I$5:$I$1004))</f>
        <v/>
      </c>
      <c r="L173" s="5">
        <f>IF($B173="","",$J173-$K173)</f>
        <v/>
      </c>
      <c r="M173" s="6">
        <f>IF($B173="","",IF($J173=0,0,$L173/$J173))</f>
        <v/>
      </c>
    </row>
    <row r="174" spans="3:13">
      <c r="C174" s="9"/>
      <c r="F174" s="7">
        <f>IF($B174="","",VLOOKUP($E174,SKUs!$B$5:$C$104,2,FALSE))</f>
        <v/>
      </c>
      <c r="H174" s="5">
        <f>IF($B174="","",$G174*VLOOKUP($E174,SKUs!$B$5:$E$104,4,FALSE))</f>
        <v/>
      </c>
      <c r="I174" s="4"/>
      <c r="J174" s="5">
        <f>IF($B174="","",$H174-$I174)</f>
        <v/>
      </c>
      <c r="K174" s="5">
        <f>IF($B174="","",SUMIF('FIFO COGS'!$B$5:$B$1004,$B174,'FIFO COGS'!$I$5:$I$1004))</f>
        <v/>
      </c>
      <c r="L174" s="5">
        <f>IF($B174="","",$J174-$K174)</f>
        <v/>
      </c>
      <c r="M174" s="6">
        <f>IF($B174="","",IF($J174=0,0,$L174/$J174))</f>
        <v/>
      </c>
    </row>
    <row r="175" spans="3:13">
      <c r="C175" s="9"/>
      <c r="F175" s="7">
        <f>IF($B175="","",VLOOKUP($E175,SKUs!$B$5:$C$104,2,FALSE))</f>
        <v/>
      </c>
      <c r="H175" s="5">
        <f>IF($B175="","",$G175*VLOOKUP($E175,SKUs!$B$5:$E$104,4,FALSE))</f>
        <v/>
      </c>
      <c r="I175" s="4"/>
      <c r="J175" s="5">
        <f>IF($B175="","",$H175-$I175)</f>
        <v/>
      </c>
      <c r="K175" s="5">
        <f>IF($B175="","",SUMIF('FIFO COGS'!$B$5:$B$1004,$B175,'FIFO COGS'!$I$5:$I$1004))</f>
        <v/>
      </c>
      <c r="L175" s="5">
        <f>IF($B175="","",$J175-$K175)</f>
        <v/>
      </c>
      <c r="M175" s="6">
        <f>IF($B175="","",IF($J175=0,0,$L175/$J175))</f>
        <v/>
      </c>
    </row>
    <row r="176" spans="3:13">
      <c r="C176" s="9"/>
      <c r="F176" s="7">
        <f>IF($B176="","",VLOOKUP($E176,SKUs!$B$5:$C$104,2,FALSE))</f>
        <v/>
      </c>
      <c r="H176" s="5">
        <f>IF($B176="","",$G176*VLOOKUP($E176,SKUs!$B$5:$E$104,4,FALSE))</f>
        <v/>
      </c>
      <c r="I176" s="4"/>
      <c r="J176" s="5">
        <f>IF($B176="","",$H176-$I176)</f>
        <v/>
      </c>
      <c r="K176" s="5">
        <f>IF($B176="","",SUMIF('FIFO COGS'!$B$5:$B$1004,$B176,'FIFO COGS'!$I$5:$I$1004))</f>
        <v/>
      </c>
      <c r="L176" s="5">
        <f>IF($B176="","",$J176-$K176)</f>
        <v/>
      </c>
      <c r="M176" s="6">
        <f>IF($B176="","",IF($J176=0,0,$L176/$J176))</f>
        <v/>
      </c>
    </row>
    <row r="177" spans="3:13">
      <c r="C177" s="9"/>
      <c r="F177" s="7">
        <f>IF($B177="","",VLOOKUP($E177,SKUs!$B$5:$C$104,2,FALSE))</f>
        <v/>
      </c>
      <c r="H177" s="5">
        <f>IF($B177="","",$G177*VLOOKUP($E177,SKUs!$B$5:$E$104,4,FALSE))</f>
        <v/>
      </c>
      <c r="I177" s="4"/>
      <c r="J177" s="5">
        <f>IF($B177="","",$H177-$I177)</f>
        <v/>
      </c>
      <c r="K177" s="5">
        <f>IF($B177="","",SUMIF('FIFO COGS'!$B$5:$B$1004,$B177,'FIFO COGS'!$I$5:$I$1004))</f>
        <v/>
      </c>
      <c r="L177" s="5">
        <f>IF($B177="","",$J177-$K177)</f>
        <v/>
      </c>
      <c r="M177" s="6">
        <f>IF($B177="","",IF($J177=0,0,$L177/$J177))</f>
        <v/>
      </c>
    </row>
    <row r="178" spans="3:13">
      <c r="C178" s="9"/>
      <c r="F178" s="7">
        <f>IF($B178="","",VLOOKUP($E178,SKUs!$B$5:$C$104,2,FALSE))</f>
        <v/>
      </c>
      <c r="H178" s="5">
        <f>IF($B178="","",$G178*VLOOKUP($E178,SKUs!$B$5:$E$104,4,FALSE))</f>
        <v/>
      </c>
      <c r="I178" s="4"/>
      <c r="J178" s="5">
        <f>IF($B178="","",$H178-$I178)</f>
        <v/>
      </c>
      <c r="K178" s="5">
        <f>IF($B178="","",SUMIF('FIFO COGS'!$B$5:$B$1004,$B178,'FIFO COGS'!$I$5:$I$1004))</f>
        <v/>
      </c>
      <c r="L178" s="5">
        <f>IF($B178="","",$J178-$K178)</f>
        <v/>
      </c>
      <c r="M178" s="6">
        <f>IF($B178="","",IF($J178=0,0,$L178/$J178))</f>
        <v/>
      </c>
    </row>
    <row r="179" spans="3:13">
      <c r="C179" s="9"/>
      <c r="F179" s="7">
        <f>IF($B179="","",VLOOKUP($E179,SKUs!$B$5:$C$104,2,FALSE))</f>
        <v/>
      </c>
      <c r="H179" s="5">
        <f>IF($B179="","",$G179*VLOOKUP($E179,SKUs!$B$5:$E$104,4,FALSE))</f>
        <v/>
      </c>
      <c r="I179" s="4"/>
      <c r="J179" s="5">
        <f>IF($B179="","",$H179-$I179)</f>
        <v/>
      </c>
      <c r="K179" s="5">
        <f>IF($B179="","",SUMIF('FIFO COGS'!$B$5:$B$1004,$B179,'FIFO COGS'!$I$5:$I$1004))</f>
        <v/>
      </c>
      <c r="L179" s="5">
        <f>IF($B179="","",$J179-$K179)</f>
        <v/>
      </c>
      <c r="M179" s="6">
        <f>IF($B179="","",IF($J179=0,0,$L179/$J179))</f>
        <v/>
      </c>
    </row>
    <row r="180" spans="3:13">
      <c r="C180" s="9"/>
      <c r="F180" s="7">
        <f>IF($B180="","",VLOOKUP($E180,SKUs!$B$5:$C$104,2,FALSE))</f>
        <v/>
      </c>
      <c r="H180" s="5">
        <f>IF($B180="","",$G180*VLOOKUP($E180,SKUs!$B$5:$E$104,4,FALSE))</f>
        <v/>
      </c>
      <c r="I180" s="4"/>
      <c r="J180" s="5">
        <f>IF($B180="","",$H180-$I180)</f>
        <v/>
      </c>
      <c r="K180" s="5">
        <f>IF($B180="","",SUMIF('FIFO COGS'!$B$5:$B$1004,$B180,'FIFO COGS'!$I$5:$I$1004))</f>
        <v/>
      </c>
      <c r="L180" s="5">
        <f>IF($B180="","",$J180-$K180)</f>
        <v/>
      </c>
      <c r="M180" s="6">
        <f>IF($B180="","",IF($J180=0,0,$L180/$J180))</f>
        <v/>
      </c>
    </row>
    <row r="181" spans="3:13">
      <c r="C181" s="9"/>
      <c r="F181" s="7">
        <f>IF($B181="","",VLOOKUP($E181,SKUs!$B$5:$C$104,2,FALSE))</f>
        <v/>
      </c>
      <c r="H181" s="5">
        <f>IF($B181="","",$G181*VLOOKUP($E181,SKUs!$B$5:$E$104,4,FALSE))</f>
        <v/>
      </c>
      <c r="I181" s="4"/>
      <c r="J181" s="5">
        <f>IF($B181="","",$H181-$I181)</f>
        <v/>
      </c>
      <c r="K181" s="5">
        <f>IF($B181="","",SUMIF('FIFO COGS'!$B$5:$B$1004,$B181,'FIFO COGS'!$I$5:$I$1004))</f>
        <v/>
      </c>
      <c r="L181" s="5">
        <f>IF($B181="","",$J181-$K181)</f>
        <v/>
      </c>
      <c r="M181" s="6">
        <f>IF($B181="","",IF($J181=0,0,$L181/$J181))</f>
        <v/>
      </c>
    </row>
    <row r="182" spans="3:13">
      <c r="C182" s="9"/>
      <c r="F182" s="7">
        <f>IF($B182="","",VLOOKUP($E182,SKUs!$B$5:$C$104,2,FALSE))</f>
        <v/>
      </c>
      <c r="H182" s="5">
        <f>IF($B182="","",$G182*VLOOKUP($E182,SKUs!$B$5:$E$104,4,FALSE))</f>
        <v/>
      </c>
      <c r="I182" s="4"/>
      <c r="J182" s="5">
        <f>IF($B182="","",$H182-$I182)</f>
        <v/>
      </c>
      <c r="K182" s="5">
        <f>IF($B182="","",SUMIF('FIFO COGS'!$B$5:$B$1004,$B182,'FIFO COGS'!$I$5:$I$1004))</f>
        <v/>
      </c>
      <c r="L182" s="5">
        <f>IF($B182="","",$J182-$K182)</f>
        <v/>
      </c>
      <c r="M182" s="6">
        <f>IF($B182="","",IF($J182=0,0,$L182/$J182))</f>
        <v/>
      </c>
    </row>
    <row r="183" spans="3:13">
      <c r="C183" s="9"/>
      <c r="F183" s="7">
        <f>IF($B183="","",VLOOKUP($E183,SKUs!$B$5:$C$104,2,FALSE))</f>
        <v/>
      </c>
      <c r="H183" s="5">
        <f>IF($B183="","",$G183*VLOOKUP($E183,SKUs!$B$5:$E$104,4,FALSE))</f>
        <v/>
      </c>
      <c r="I183" s="4"/>
      <c r="J183" s="5">
        <f>IF($B183="","",$H183-$I183)</f>
        <v/>
      </c>
      <c r="K183" s="5">
        <f>IF($B183="","",SUMIF('FIFO COGS'!$B$5:$B$1004,$B183,'FIFO COGS'!$I$5:$I$1004))</f>
        <v/>
      </c>
      <c r="L183" s="5">
        <f>IF($B183="","",$J183-$K183)</f>
        <v/>
      </c>
      <c r="M183" s="6">
        <f>IF($B183="","",IF($J183=0,0,$L183/$J183))</f>
        <v/>
      </c>
    </row>
    <row r="184" spans="3:13">
      <c r="C184" s="9"/>
      <c r="F184" s="7">
        <f>IF($B184="","",VLOOKUP($E184,SKUs!$B$5:$C$104,2,FALSE))</f>
        <v/>
      </c>
      <c r="H184" s="5">
        <f>IF($B184="","",$G184*VLOOKUP($E184,SKUs!$B$5:$E$104,4,FALSE))</f>
        <v/>
      </c>
      <c r="I184" s="4"/>
      <c r="J184" s="5">
        <f>IF($B184="","",$H184-$I184)</f>
        <v/>
      </c>
      <c r="K184" s="5">
        <f>IF($B184="","",SUMIF('FIFO COGS'!$B$5:$B$1004,$B184,'FIFO COGS'!$I$5:$I$1004))</f>
        <v/>
      </c>
      <c r="L184" s="5">
        <f>IF($B184="","",$J184-$K184)</f>
        <v/>
      </c>
      <c r="M184" s="6">
        <f>IF($B184="","",IF($J184=0,0,$L184/$J184))</f>
        <v/>
      </c>
    </row>
    <row r="185" spans="3:13">
      <c r="C185" s="9"/>
      <c r="F185" s="7">
        <f>IF($B185="","",VLOOKUP($E185,SKUs!$B$5:$C$104,2,FALSE))</f>
        <v/>
      </c>
      <c r="H185" s="5">
        <f>IF($B185="","",$G185*VLOOKUP($E185,SKUs!$B$5:$E$104,4,FALSE))</f>
        <v/>
      </c>
      <c r="I185" s="4"/>
      <c r="J185" s="5">
        <f>IF($B185="","",$H185-$I185)</f>
        <v/>
      </c>
      <c r="K185" s="5">
        <f>IF($B185="","",SUMIF('FIFO COGS'!$B$5:$B$1004,$B185,'FIFO COGS'!$I$5:$I$1004))</f>
        <v/>
      </c>
      <c r="L185" s="5">
        <f>IF($B185="","",$J185-$K185)</f>
        <v/>
      </c>
      <c r="M185" s="6">
        <f>IF($B185="","",IF($J185=0,0,$L185/$J185))</f>
        <v/>
      </c>
    </row>
    <row r="186" spans="3:13">
      <c r="C186" s="9"/>
      <c r="F186" s="7">
        <f>IF($B186="","",VLOOKUP($E186,SKUs!$B$5:$C$104,2,FALSE))</f>
        <v/>
      </c>
      <c r="H186" s="5">
        <f>IF($B186="","",$G186*VLOOKUP($E186,SKUs!$B$5:$E$104,4,FALSE))</f>
        <v/>
      </c>
      <c r="I186" s="4"/>
      <c r="J186" s="5">
        <f>IF($B186="","",$H186-$I186)</f>
        <v/>
      </c>
      <c r="K186" s="5">
        <f>IF($B186="","",SUMIF('FIFO COGS'!$B$5:$B$1004,$B186,'FIFO COGS'!$I$5:$I$1004))</f>
        <v/>
      </c>
      <c r="L186" s="5">
        <f>IF($B186="","",$J186-$K186)</f>
        <v/>
      </c>
      <c r="M186" s="6">
        <f>IF($B186="","",IF($J186=0,0,$L186/$J186))</f>
        <v/>
      </c>
    </row>
    <row r="187" spans="3:13">
      <c r="C187" s="9"/>
      <c r="F187" s="7">
        <f>IF($B187="","",VLOOKUP($E187,SKUs!$B$5:$C$104,2,FALSE))</f>
        <v/>
      </c>
      <c r="H187" s="5">
        <f>IF($B187="","",$G187*VLOOKUP($E187,SKUs!$B$5:$E$104,4,FALSE))</f>
        <v/>
      </c>
      <c r="I187" s="4"/>
      <c r="J187" s="5">
        <f>IF($B187="","",$H187-$I187)</f>
        <v/>
      </c>
      <c r="K187" s="5">
        <f>IF($B187="","",SUMIF('FIFO COGS'!$B$5:$B$1004,$B187,'FIFO COGS'!$I$5:$I$1004))</f>
        <v/>
      </c>
      <c r="L187" s="5">
        <f>IF($B187="","",$J187-$K187)</f>
        <v/>
      </c>
      <c r="M187" s="6">
        <f>IF($B187="","",IF($J187=0,0,$L187/$J187))</f>
        <v/>
      </c>
    </row>
    <row r="188" spans="3:13">
      <c r="C188" s="9"/>
      <c r="F188" s="7">
        <f>IF($B188="","",VLOOKUP($E188,SKUs!$B$5:$C$104,2,FALSE))</f>
        <v/>
      </c>
      <c r="H188" s="5">
        <f>IF($B188="","",$G188*VLOOKUP($E188,SKUs!$B$5:$E$104,4,FALSE))</f>
        <v/>
      </c>
      <c r="I188" s="4"/>
      <c r="J188" s="5">
        <f>IF($B188="","",$H188-$I188)</f>
        <v/>
      </c>
      <c r="K188" s="5">
        <f>IF($B188="","",SUMIF('FIFO COGS'!$B$5:$B$1004,$B188,'FIFO COGS'!$I$5:$I$1004))</f>
        <v/>
      </c>
      <c r="L188" s="5">
        <f>IF($B188="","",$J188-$K188)</f>
        <v/>
      </c>
      <c r="M188" s="6">
        <f>IF($B188="","",IF($J188=0,0,$L188/$J188))</f>
        <v/>
      </c>
    </row>
    <row r="189" spans="3:13">
      <c r="C189" s="9"/>
      <c r="F189" s="7">
        <f>IF($B189="","",VLOOKUP($E189,SKUs!$B$5:$C$104,2,FALSE))</f>
        <v/>
      </c>
      <c r="H189" s="5">
        <f>IF($B189="","",$G189*VLOOKUP($E189,SKUs!$B$5:$E$104,4,FALSE))</f>
        <v/>
      </c>
      <c r="I189" s="4"/>
      <c r="J189" s="5">
        <f>IF($B189="","",$H189-$I189)</f>
        <v/>
      </c>
      <c r="K189" s="5">
        <f>IF($B189="","",SUMIF('FIFO COGS'!$B$5:$B$1004,$B189,'FIFO COGS'!$I$5:$I$1004))</f>
        <v/>
      </c>
      <c r="L189" s="5">
        <f>IF($B189="","",$J189-$K189)</f>
        <v/>
      </c>
      <c r="M189" s="6">
        <f>IF($B189="","",IF($J189=0,0,$L189/$J189))</f>
        <v/>
      </c>
    </row>
    <row r="190" spans="3:13">
      <c r="C190" s="9"/>
      <c r="F190" s="7">
        <f>IF($B190="","",VLOOKUP($E190,SKUs!$B$5:$C$104,2,FALSE))</f>
        <v/>
      </c>
      <c r="H190" s="5">
        <f>IF($B190="","",$G190*VLOOKUP($E190,SKUs!$B$5:$E$104,4,FALSE))</f>
        <v/>
      </c>
      <c r="I190" s="4"/>
      <c r="J190" s="5">
        <f>IF($B190="","",$H190-$I190)</f>
        <v/>
      </c>
      <c r="K190" s="5">
        <f>IF($B190="","",SUMIF('FIFO COGS'!$B$5:$B$1004,$B190,'FIFO COGS'!$I$5:$I$1004))</f>
        <v/>
      </c>
      <c r="L190" s="5">
        <f>IF($B190="","",$J190-$K190)</f>
        <v/>
      </c>
      <c r="M190" s="6">
        <f>IF($B190="","",IF($J190=0,0,$L190/$J190))</f>
        <v/>
      </c>
    </row>
    <row r="191" spans="3:13">
      <c r="C191" s="9"/>
      <c r="F191" s="7">
        <f>IF($B191="","",VLOOKUP($E191,SKUs!$B$5:$C$104,2,FALSE))</f>
        <v/>
      </c>
      <c r="H191" s="5">
        <f>IF($B191="","",$G191*VLOOKUP($E191,SKUs!$B$5:$E$104,4,FALSE))</f>
        <v/>
      </c>
      <c r="I191" s="4"/>
      <c r="J191" s="5">
        <f>IF($B191="","",$H191-$I191)</f>
        <v/>
      </c>
      <c r="K191" s="5">
        <f>IF($B191="","",SUMIF('FIFO COGS'!$B$5:$B$1004,$B191,'FIFO COGS'!$I$5:$I$1004))</f>
        <v/>
      </c>
      <c r="L191" s="5">
        <f>IF($B191="","",$J191-$K191)</f>
        <v/>
      </c>
      <c r="M191" s="6">
        <f>IF($B191="","",IF($J191=0,0,$L191/$J191))</f>
        <v/>
      </c>
    </row>
    <row r="192" spans="3:13">
      <c r="C192" s="9"/>
      <c r="F192" s="7">
        <f>IF($B192="","",VLOOKUP($E192,SKUs!$B$5:$C$104,2,FALSE))</f>
        <v/>
      </c>
      <c r="H192" s="5">
        <f>IF($B192="","",$G192*VLOOKUP($E192,SKUs!$B$5:$E$104,4,FALSE))</f>
        <v/>
      </c>
      <c r="I192" s="4"/>
      <c r="J192" s="5">
        <f>IF($B192="","",$H192-$I192)</f>
        <v/>
      </c>
      <c r="K192" s="5">
        <f>IF($B192="","",SUMIF('FIFO COGS'!$B$5:$B$1004,$B192,'FIFO COGS'!$I$5:$I$1004))</f>
        <v/>
      </c>
      <c r="L192" s="5">
        <f>IF($B192="","",$J192-$K192)</f>
        <v/>
      </c>
      <c r="M192" s="6">
        <f>IF($B192="","",IF($J192=0,0,$L192/$J192))</f>
        <v/>
      </c>
    </row>
    <row r="193" spans="3:13">
      <c r="C193" s="9"/>
      <c r="F193" s="7">
        <f>IF($B193="","",VLOOKUP($E193,SKUs!$B$5:$C$104,2,FALSE))</f>
        <v/>
      </c>
      <c r="H193" s="5">
        <f>IF($B193="","",$G193*VLOOKUP($E193,SKUs!$B$5:$E$104,4,FALSE))</f>
        <v/>
      </c>
      <c r="I193" s="4"/>
      <c r="J193" s="5">
        <f>IF($B193="","",$H193-$I193)</f>
        <v/>
      </c>
      <c r="K193" s="5">
        <f>IF($B193="","",SUMIF('FIFO COGS'!$B$5:$B$1004,$B193,'FIFO COGS'!$I$5:$I$1004))</f>
        <v/>
      </c>
      <c r="L193" s="5">
        <f>IF($B193="","",$J193-$K193)</f>
        <v/>
      </c>
      <c r="M193" s="6">
        <f>IF($B193="","",IF($J193=0,0,$L193/$J193))</f>
        <v/>
      </c>
    </row>
    <row r="194" spans="3:13">
      <c r="C194" s="9"/>
      <c r="F194" s="7">
        <f>IF($B194="","",VLOOKUP($E194,SKUs!$B$5:$C$104,2,FALSE))</f>
        <v/>
      </c>
      <c r="H194" s="5">
        <f>IF($B194="","",$G194*VLOOKUP($E194,SKUs!$B$5:$E$104,4,FALSE))</f>
        <v/>
      </c>
      <c r="I194" s="4"/>
      <c r="J194" s="5">
        <f>IF($B194="","",$H194-$I194)</f>
        <v/>
      </c>
      <c r="K194" s="5">
        <f>IF($B194="","",SUMIF('FIFO COGS'!$B$5:$B$1004,$B194,'FIFO COGS'!$I$5:$I$1004))</f>
        <v/>
      </c>
      <c r="L194" s="5">
        <f>IF($B194="","",$J194-$K194)</f>
        <v/>
      </c>
      <c r="M194" s="6">
        <f>IF($B194="","",IF($J194=0,0,$L194/$J194))</f>
        <v/>
      </c>
    </row>
    <row r="195" spans="3:13">
      <c r="C195" s="9"/>
      <c r="F195" s="7">
        <f>IF($B195="","",VLOOKUP($E195,SKUs!$B$5:$C$104,2,FALSE))</f>
        <v/>
      </c>
      <c r="H195" s="5">
        <f>IF($B195="","",$G195*VLOOKUP($E195,SKUs!$B$5:$E$104,4,FALSE))</f>
        <v/>
      </c>
      <c r="I195" s="4"/>
      <c r="J195" s="5">
        <f>IF($B195="","",$H195-$I195)</f>
        <v/>
      </c>
      <c r="K195" s="5">
        <f>IF($B195="","",SUMIF('FIFO COGS'!$B$5:$B$1004,$B195,'FIFO COGS'!$I$5:$I$1004))</f>
        <v/>
      </c>
      <c r="L195" s="5">
        <f>IF($B195="","",$J195-$K195)</f>
        <v/>
      </c>
      <c r="M195" s="6">
        <f>IF($B195="","",IF($J195=0,0,$L195/$J195))</f>
        <v/>
      </c>
    </row>
    <row r="196" spans="3:13">
      <c r="C196" s="9"/>
      <c r="F196" s="7">
        <f>IF($B196="","",VLOOKUP($E196,SKUs!$B$5:$C$104,2,FALSE))</f>
        <v/>
      </c>
      <c r="H196" s="5">
        <f>IF($B196="","",$G196*VLOOKUP($E196,SKUs!$B$5:$E$104,4,FALSE))</f>
        <v/>
      </c>
      <c r="I196" s="4"/>
      <c r="J196" s="5">
        <f>IF($B196="","",$H196-$I196)</f>
        <v/>
      </c>
      <c r="K196" s="5">
        <f>IF($B196="","",SUMIF('FIFO COGS'!$B$5:$B$1004,$B196,'FIFO COGS'!$I$5:$I$1004))</f>
        <v/>
      </c>
      <c r="L196" s="5">
        <f>IF($B196="","",$J196-$K196)</f>
        <v/>
      </c>
      <c r="M196" s="6">
        <f>IF($B196="","",IF($J196=0,0,$L196/$J196))</f>
        <v/>
      </c>
    </row>
    <row r="197" spans="3:13">
      <c r="C197" s="9"/>
      <c r="F197" s="7">
        <f>IF($B197="","",VLOOKUP($E197,SKUs!$B$5:$C$104,2,FALSE))</f>
        <v/>
      </c>
      <c r="H197" s="5">
        <f>IF($B197="","",$G197*VLOOKUP($E197,SKUs!$B$5:$E$104,4,FALSE))</f>
        <v/>
      </c>
      <c r="I197" s="4"/>
      <c r="J197" s="5">
        <f>IF($B197="","",$H197-$I197)</f>
        <v/>
      </c>
      <c r="K197" s="5">
        <f>IF($B197="","",SUMIF('FIFO COGS'!$B$5:$B$1004,$B197,'FIFO COGS'!$I$5:$I$1004))</f>
        <v/>
      </c>
      <c r="L197" s="5">
        <f>IF($B197="","",$J197-$K197)</f>
        <v/>
      </c>
      <c r="M197" s="6">
        <f>IF($B197="","",IF($J197=0,0,$L197/$J197))</f>
        <v/>
      </c>
    </row>
    <row r="198" spans="3:13">
      <c r="C198" s="9"/>
      <c r="F198" s="7">
        <f>IF($B198="","",VLOOKUP($E198,SKUs!$B$5:$C$104,2,FALSE))</f>
        <v/>
      </c>
      <c r="H198" s="5">
        <f>IF($B198="","",$G198*VLOOKUP($E198,SKUs!$B$5:$E$104,4,FALSE))</f>
        <v/>
      </c>
      <c r="I198" s="4"/>
      <c r="J198" s="5">
        <f>IF($B198="","",$H198-$I198)</f>
        <v/>
      </c>
      <c r="K198" s="5">
        <f>IF($B198="","",SUMIF('FIFO COGS'!$B$5:$B$1004,$B198,'FIFO COGS'!$I$5:$I$1004))</f>
        <v/>
      </c>
      <c r="L198" s="5">
        <f>IF($B198="","",$J198-$K198)</f>
        <v/>
      </c>
      <c r="M198" s="6">
        <f>IF($B198="","",IF($J198=0,0,$L198/$J198))</f>
        <v/>
      </c>
    </row>
    <row r="199" spans="3:13">
      <c r="C199" s="9"/>
      <c r="F199" s="7">
        <f>IF($B199="","",VLOOKUP($E199,SKUs!$B$5:$C$104,2,FALSE))</f>
        <v/>
      </c>
      <c r="H199" s="5">
        <f>IF($B199="","",$G199*VLOOKUP($E199,SKUs!$B$5:$E$104,4,FALSE))</f>
        <v/>
      </c>
      <c r="I199" s="4"/>
      <c r="J199" s="5">
        <f>IF($B199="","",$H199-$I199)</f>
        <v/>
      </c>
      <c r="K199" s="5">
        <f>IF($B199="","",SUMIF('FIFO COGS'!$B$5:$B$1004,$B199,'FIFO COGS'!$I$5:$I$1004))</f>
        <v/>
      </c>
      <c r="L199" s="5">
        <f>IF($B199="","",$J199-$K199)</f>
        <v/>
      </c>
      <c r="M199" s="6">
        <f>IF($B199="","",IF($J199=0,0,$L199/$J199))</f>
        <v/>
      </c>
    </row>
    <row r="200" spans="3:13">
      <c r="C200" s="9"/>
      <c r="F200" s="7">
        <f>IF($B200="","",VLOOKUP($E200,SKUs!$B$5:$C$104,2,FALSE))</f>
        <v/>
      </c>
      <c r="H200" s="5">
        <f>IF($B200="","",$G200*VLOOKUP($E200,SKUs!$B$5:$E$104,4,FALSE))</f>
        <v/>
      </c>
      <c r="I200" s="4"/>
      <c r="J200" s="5">
        <f>IF($B200="","",$H200-$I200)</f>
        <v/>
      </c>
      <c r="K200" s="5">
        <f>IF($B200="","",SUMIF('FIFO COGS'!$B$5:$B$1004,$B200,'FIFO COGS'!$I$5:$I$1004))</f>
        <v/>
      </c>
      <c r="L200" s="5">
        <f>IF($B200="","",$J200-$K200)</f>
        <v/>
      </c>
      <c r="M200" s="6">
        <f>IF($B200="","",IF($J200=0,0,$L200/$J200))</f>
        <v/>
      </c>
    </row>
    <row r="201" spans="3:13">
      <c r="C201" s="9"/>
      <c r="F201" s="7">
        <f>IF($B201="","",VLOOKUP($E201,SKUs!$B$5:$C$104,2,FALSE))</f>
        <v/>
      </c>
      <c r="H201" s="5">
        <f>IF($B201="","",$G201*VLOOKUP($E201,SKUs!$B$5:$E$104,4,FALSE))</f>
        <v/>
      </c>
      <c r="I201" s="4"/>
      <c r="J201" s="5">
        <f>IF($B201="","",$H201-$I201)</f>
        <v/>
      </c>
      <c r="K201" s="5">
        <f>IF($B201="","",SUMIF('FIFO COGS'!$B$5:$B$1004,$B201,'FIFO COGS'!$I$5:$I$1004))</f>
        <v/>
      </c>
      <c r="L201" s="5">
        <f>IF($B201="","",$J201-$K201)</f>
        <v/>
      </c>
      <c r="M201" s="6">
        <f>IF($B201="","",IF($J201=0,0,$L201/$J201))</f>
        <v/>
      </c>
    </row>
    <row r="202" spans="3:13">
      <c r="C202" s="9"/>
      <c r="F202" s="7">
        <f>IF($B202="","",VLOOKUP($E202,SKUs!$B$5:$C$104,2,FALSE))</f>
        <v/>
      </c>
      <c r="H202" s="5">
        <f>IF($B202="","",$G202*VLOOKUP($E202,SKUs!$B$5:$E$104,4,FALSE))</f>
        <v/>
      </c>
      <c r="I202" s="4"/>
      <c r="J202" s="5">
        <f>IF($B202="","",$H202-$I202)</f>
        <v/>
      </c>
      <c r="K202" s="5">
        <f>IF($B202="","",SUMIF('FIFO COGS'!$B$5:$B$1004,$B202,'FIFO COGS'!$I$5:$I$1004))</f>
        <v/>
      </c>
      <c r="L202" s="5">
        <f>IF($B202="","",$J202-$K202)</f>
        <v/>
      </c>
      <c r="M202" s="6">
        <f>IF($B202="","",IF($J202=0,0,$L202/$J202))</f>
        <v/>
      </c>
    </row>
    <row r="203" spans="3:13">
      <c r="C203" s="9"/>
      <c r="F203" s="7">
        <f>IF($B203="","",VLOOKUP($E203,SKUs!$B$5:$C$104,2,FALSE))</f>
        <v/>
      </c>
      <c r="H203" s="5">
        <f>IF($B203="","",$G203*VLOOKUP($E203,SKUs!$B$5:$E$104,4,FALSE))</f>
        <v/>
      </c>
      <c r="I203" s="4"/>
      <c r="J203" s="5">
        <f>IF($B203="","",$H203-$I203)</f>
        <v/>
      </c>
      <c r="K203" s="5">
        <f>IF($B203="","",SUMIF('FIFO COGS'!$B$5:$B$1004,$B203,'FIFO COGS'!$I$5:$I$1004))</f>
        <v/>
      </c>
      <c r="L203" s="5">
        <f>IF($B203="","",$J203-$K203)</f>
        <v/>
      </c>
      <c r="M203" s="6">
        <f>IF($B203="","",IF($J203=0,0,$L203/$J203))</f>
        <v/>
      </c>
    </row>
    <row r="204" spans="3:13">
      <c r="C204" s="9"/>
      <c r="F204" s="7">
        <f>IF($B204="","",VLOOKUP($E204,SKUs!$B$5:$C$104,2,FALSE))</f>
        <v/>
      </c>
      <c r="H204" s="5">
        <f>IF($B204="","",$G204*VLOOKUP($E204,SKUs!$B$5:$E$104,4,FALSE))</f>
        <v/>
      </c>
      <c r="I204" s="4"/>
      <c r="J204" s="5">
        <f>IF($B204="","",$H204-$I204)</f>
        <v/>
      </c>
      <c r="K204" s="5">
        <f>IF($B204="","",SUMIF('FIFO COGS'!$B$5:$B$1004,$B204,'FIFO COGS'!$I$5:$I$1004))</f>
        <v/>
      </c>
      <c r="L204" s="5">
        <f>IF($B204="","",$J204-$K204)</f>
        <v/>
      </c>
      <c r="M204" s="6">
        <f>IF($B204="","",IF($J204=0,0,$L204/$J204))</f>
        <v/>
      </c>
    </row>
  </sheetData>
  <autoFilter ref="B4:M205"/>
  <mergeCells count="1">
    <mergeCell ref="B2:M2"/>
  </mergeCells>
  <dataValidations count="2">
    <dataValidation type="list" allowBlank="1" showInputMessage="1" showErrorMessage="1" errorTitle="Invalid entry" error="Please pick a value from the list." sqref="D5:D204">
      <formula1>"Etsy,Shopify"</formula1>
    </dataValidation>
    <dataValidation type="list" allowBlank="1" showInputMessage="1" showErrorMessage="1" errorTitle="Invalid entry" error="Please pick a value from the list." promptTitle="Pick from the list" prompt="Values come from the master-data sheet." sqref="E5:E204">
      <formula1>'SKUs'!$B$5:$B$104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I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0.7109375" customWidth="1"/>
    <col min="5" max="5" width="9.7109375" customWidth="1"/>
    <col min="6" max="6" width="12.7109375" customWidth="1"/>
    <col min="7" max="8" width="11.7109375" customWidth="1"/>
    <col min="9" max="9" width="12.7109375" customWidth="1"/>
  </cols>
  <sheetData>
    <row r="2" spans="2:9">
      <c r="B2" s="1" t="s">
        <v>125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118</v>
      </c>
      <c r="C4" s="2" t="s">
        <v>126</v>
      </c>
      <c r="D4" s="2" t="s">
        <v>119</v>
      </c>
      <c r="E4" s="2" t="s">
        <v>38</v>
      </c>
      <c r="F4" s="2" t="s">
        <v>112</v>
      </c>
      <c r="G4" s="2" t="s">
        <v>101</v>
      </c>
      <c r="H4" s="2" t="s">
        <v>127</v>
      </c>
      <c r="I4" s="2" t="s">
        <v>128</v>
      </c>
    </row>
    <row r="5" spans="2:9">
      <c r="C5" s="8">
        <f>IF($B5="","",VLOOKUP($B5,Sales!$B$5:$C$1004,2,FALSE))</f>
        <v/>
      </c>
      <c r="D5" s="7">
        <f>IF($B5="","",VLOOKUP($B5,Sales!$B$5:$D$1004,3,FALSE))</f>
        <v/>
      </c>
      <c r="E5" s="7">
        <f>IF($B5="","",VLOOKUP($B5,Sales!$B$5:$E$1004,4,FALSE))</f>
        <v/>
      </c>
      <c r="G5" s="5">
        <f>IF($B5="","",VLOOKUP($F5,Production!$B$5:$G$1004,6,FALSE))</f>
        <v/>
      </c>
      <c r="I5" s="5">
        <f>IF($B5="","",$G5*$H5)</f>
        <v/>
      </c>
    </row>
    <row r="6" spans="2:9">
      <c r="C6" s="8">
        <f>IF($B6="","",VLOOKUP($B6,Sales!$B$5:$C$1004,2,FALSE))</f>
        <v/>
      </c>
      <c r="D6" s="7">
        <f>IF($B6="","",VLOOKUP($B6,Sales!$B$5:$D$1004,3,FALSE))</f>
        <v/>
      </c>
      <c r="E6" s="7">
        <f>IF($B6="","",VLOOKUP($B6,Sales!$B$5:$E$1004,4,FALSE))</f>
        <v/>
      </c>
      <c r="G6" s="5">
        <f>IF($B6="","",VLOOKUP($F6,Production!$B$5:$G$1004,6,FALSE))</f>
        <v/>
      </c>
      <c r="I6" s="5">
        <f>IF($B6="","",$G6*$H6)</f>
        <v/>
      </c>
    </row>
    <row r="7" spans="2:9">
      <c r="C7" s="8">
        <f>IF($B7="","",VLOOKUP($B7,Sales!$B$5:$C$1004,2,FALSE))</f>
        <v/>
      </c>
      <c r="D7" s="7">
        <f>IF($B7="","",VLOOKUP($B7,Sales!$B$5:$D$1004,3,FALSE))</f>
        <v/>
      </c>
      <c r="E7" s="7">
        <f>IF($B7="","",VLOOKUP($B7,Sales!$B$5:$E$1004,4,FALSE))</f>
        <v/>
      </c>
      <c r="G7" s="5">
        <f>IF($B7="","",VLOOKUP($F7,Production!$B$5:$G$1004,6,FALSE))</f>
        <v/>
      </c>
      <c r="I7" s="5">
        <f>IF($B7="","",$G7*$H7)</f>
        <v/>
      </c>
    </row>
    <row r="8" spans="2:9">
      <c r="C8" s="8">
        <f>IF($B8="","",VLOOKUP($B8,Sales!$B$5:$C$1004,2,FALSE))</f>
        <v/>
      </c>
      <c r="D8" s="7">
        <f>IF($B8="","",VLOOKUP($B8,Sales!$B$5:$D$1004,3,FALSE))</f>
        <v/>
      </c>
      <c r="E8" s="7">
        <f>IF($B8="","",VLOOKUP($B8,Sales!$B$5:$E$1004,4,FALSE))</f>
        <v/>
      </c>
      <c r="G8" s="5">
        <f>IF($B8="","",VLOOKUP($F8,Production!$B$5:$G$1004,6,FALSE))</f>
        <v/>
      </c>
      <c r="I8" s="5">
        <f>IF($B8="","",$G8*$H8)</f>
        <v/>
      </c>
    </row>
    <row r="9" spans="2:9">
      <c r="C9" s="8">
        <f>IF($B9="","",VLOOKUP($B9,Sales!$B$5:$C$1004,2,FALSE))</f>
        <v/>
      </c>
      <c r="D9" s="7">
        <f>IF($B9="","",VLOOKUP($B9,Sales!$B$5:$D$1004,3,FALSE))</f>
        <v/>
      </c>
      <c r="E9" s="7">
        <f>IF($B9="","",VLOOKUP($B9,Sales!$B$5:$E$1004,4,FALSE))</f>
        <v/>
      </c>
      <c r="G9" s="5">
        <f>IF($B9="","",VLOOKUP($F9,Production!$B$5:$G$1004,6,FALSE))</f>
        <v/>
      </c>
      <c r="I9" s="5">
        <f>IF($B9="","",$G9*$H9)</f>
        <v/>
      </c>
    </row>
    <row r="10" spans="2:9">
      <c r="C10" s="8">
        <f>IF($B10="","",VLOOKUP($B10,Sales!$B$5:$C$1004,2,FALSE))</f>
        <v/>
      </c>
      <c r="D10" s="7">
        <f>IF($B10="","",VLOOKUP($B10,Sales!$B$5:$D$1004,3,FALSE))</f>
        <v/>
      </c>
      <c r="E10" s="7">
        <f>IF($B10="","",VLOOKUP($B10,Sales!$B$5:$E$1004,4,FALSE))</f>
        <v/>
      </c>
      <c r="G10" s="5">
        <f>IF($B10="","",VLOOKUP($F10,Production!$B$5:$G$1004,6,FALSE))</f>
        <v/>
      </c>
      <c r="I10" s="5">
        <f>IF($B10="","",$G10*$H10)</f>
        <v/>
      </c>
    </row>
    <row r="11" spans="2:9">
      <c r="C11" s="8">
        <f>IF($B11="","",VLOOKUP($B11,Sales!$B$5:$C$1004,2,FALSE))</f>
        <v/>
      </c>
      <c r="D11" s="7">
        <f>IF($B11="","",VLOOKUP($B11,Sales!$B$5:$D$1004,3,FALSE))</f>
        <v/>
      </c>
      <c r="E11" s="7">
        <f>IF($B11="","",VLOOKUP($B11,Sales!$B$5:$E$1004,4,FALSE))</f>
        <v/>
      </c>
      <c r="G11" s="5">
        <f>IF($B11="","",VLOOKUP($F11,Production!$B$5:$G$1004,6,FALSE))</f>
        <v/>
      </c>
      <c r="I11" s="5">
        <f>IF($B11="","",$G11*$H11)</f>
        <v/>
      </c>
    </row>
    <row r="12" spans="2:9">
      <c r="C12" s="8">
        <f>IF($B12="","",VLOOKUP($B12,Sales!$B$5:$C$1004,2,FALSE))</f>
        <v/>
      </c>
      <c r="D12" s="7">
        <f>IF($B12="","",VLOOKUP($B12,Sales!$B$5:$D$1004,3,FALSE))</f>
        <v/>
      </c>
      <c r="E12" s="7">
        <f>IF($B12="","",VLOOKUP($B12,Sales!$B$5:$E$1004,4,FALSE))</f>
        <v/>
      </c>
      <c r="G12" s="5">
        <f>IF($B12="","",VLOOKUP($F12,Production!$B$5:$G$1004,6,FALSE))</f>
        <v/>
      </c>
      <c r="I12" s="5">
        <f>IF($B12="","",$G12*$H12)</f>
        <v/>
      </c>
    </row>
    <row r="13" spans="2:9">
      <c r="C13" s="8">
        <f>IF($B13="","",VLOOKUP($B13,Sales!$B$5:$C$1004,2,FALSE))</f>
        <v/>
      </c>
      <c r="D13" s="7">
        <f>IF($B13="","",VLOOKUP($B13,Sales!$B$5:$D$1004,3,FALSE))</f>
        <v/>
      </c>
      <c r="E13" s="7">
        <f>IF($B13="","",VLOOKUP($B13,Sales!$B$5:$E$1004,4,FALSE))</f>
        <v/>
      </c>
      <c r="G13" s="5">
        <f>IF($B13="","",VLOOKUP($F13,Production!$B$5:$G$1004,6,FALSE))</f>
        <v/>
      </c>
      <c r="I13" s="5">
        <f>IF($B13="","",$G13*$H13)</f>
        <v/>
      </c>
    </row>
    <row r="14" spans="2:9">
      <c r="C14" s="8">
        <f>IF($B14="","",VLOOKUP($B14,Sales!$B$5:$C$1004,2,FALSE))</f>
        <v/>
      </c>
      <c r="D14" s="7">
        <f>IF($B14="","",VLOOKUP($B14,Sales!$B$5:$D$1004,3,FALSE))</f>
        <v/>
      </c>
      <c r="E14" s="7">
        <f>IF($B14="","",VLOOKUP($B14,Sales!$B$5:$E$1004,4,FALSE))</f>
        <v/>
      </c>
      <c r="G14" s="5">
        <f>IF($B14="","",VLOOKUP($F14,Production!$B$5:$G$1004,6,FALSE))</f>
        <v/>
      </c>
      <c r="I14" s="5">
        <f>IF($B14="","",$G14*$H14)</f>
        <v/>
      </c>
    </row>
    <row r="15" spans="2:9">
      <c r="C15" s="8">
        <f>IF($B15="","",VLOOKUP($B15,Sales!$B$5:$C$1004,2,FALSE))</f>
        <v/>
      </c>
      <c r="D15" s="7">
        <f>IF($B15="","",VLOOKUP($B15,Sales!$B$5:$D$1004,3,FALSE))</f>
        <v/>
      </c>
      <c r="E15" s="7">
        <f>IF($B15="","",VLOOKUP($B15,Sales!$B$5:$E$1004,4,FALSE))</f>
        <v/>
      </c>
      <c r="G15" s="5">
        <f>IF($B15="","",VLOOKUP($F15,Production!$B$5:$G$1004,6,FALSE))</f>
        <v/>
      </c>
      <c r="I15" s="5">
        <f>IF($B15="","",$G15*$H15)</f>
        <v/>
      </c>
    </row>
    <row r="16" spans="2:9">
      <c r="C16" s="8">
        <f>IF($B16="","",VLOOKUP($B16,Sales!$B$5:$C$1004,2,FALSE))</f>
        <v/>
      </c>
      <c r="D16" s="7">
        <f>IF($B16="","",VLOOKUP($B16,Sales!$B$5:$D$1004,3,FALSE))</f>
        <v/>
      </c>
      <c r="E16" s="7">
        <f>IF($B16="","",VLOOKUP($B16,Sales!$B$5:$E$1004,4,FALSE))</f>
        <v/>
      </c>
      <c r="G16" s="5">
        <f>IF($B16="","",VLOOKUP($F16,Production!$B$5:$G$1004,6,FALSE))</f>
        <v/>
      </c>
      <c r="I16" s="5">
        <f>IF($B16="","",$G16*$H16)</f>
        <v/>
      </c>
    </row>
    <row r="17" spans="3:9">
      <c r="C17" s="8">
        <f>IF($B17="","",VLOOKUP($B17,Sales!$B$5:$C$1004,2,FALSE))</f>
        <v/>
      </c>
      <c r="D17" s="7">
        <f>IF($B17="","",VLOOKUP($B17,Sales!$B$5:$D$1004,3,FALSE))</f>
        <v/>
      </c>
      <c r="E17" s="7">
        <f>IF($B17="","",VLOOKUP($B17,Sales!$B$5:$E$1004,4,FALSE))</f>
        <v/>
      </c>
      <c r="G17" s="5">
        <f>IF($B17="","",VLOOKUP($F17,Production!$B$5:$G$1004,6,FALSE))</f>
        <v/>
      </c>
      <c r="I17" s="5">
        <f>IF($B17="","",$G17*$H17)</f>
        <v/>
      </c>
    </row>
    <row r="18" spans="3:9">
      <c r="C18" s="8">
        <f>IF($B18="","",VLOOKUP($B18,Sales!$B$5:$C$1004,2,FALSE))</f>
        <v/>
      </c>
      <c r="D18" s="7">
        <f>IF($B18="","",VLOOKUP($B18,Sales!$B$5:$D$1004,3,FALSE))</f>
        <v/>
      </c>
      <c r="E18" s="7">
        <f>IF($B18="","",VLOOKUP($B18,Sales!$B$5:$E$1004,4,FALSE))</f>
        <v/>
      </c>
      <c r="G18" s="5">
        <f>IF($B18="","",VLOOKUP($F18,Production!$B$5:$G$1004,6,FALSE))</f>
        <v/>
      </c>
      <c r="I18" s="5">
        <f>IF($B18="","",$G18*$H18)</f>
        <v/>
      </c>
    </row>
    <row r="19" spans="3:9">
      <c r="C19" s="8">
        <f>IF($B19="","",VLOOKUP($B19,Sales!$B$5:$C$1004,2,FALSE))</f>
        <v/>
      </c>
      <c r="D19" s="7">
        <f>IF($B19="","",VLOOKUP($B19,Sales!$B$5:$D$1004,3,FALSE))</f>
        <v/>
      </c>
      <c r="E19" s="7">
        <f>IF($B19="","",VLOOKUP($B19,Sales!$B$5:$E$1004,4,FALSE))</f>
        <v/>
      </c>
      <c r="G19" s="5">
        <f>IF($B19="","",VLOOKUP($F19,Production!$B$5:$G$1004,6,FALSE))</f>
        <v/>
      </c>
      <c r="I19" s="5">
        <f>IF($B19="","",$G19*$H19)</f>
        <v/>
      </c>
    </row>
    <row r="20" spans="3:9">
      <c r="C20" s="8">
        <f>IF($B20="","",VLOOKUP($B20,Sales!$B$5:$C$1004,2,FALSE))</f>
        <v/>
      </c>
      <c r="D20" s="7">
        <f>IF($B20="","",VLOOKUP($B20,Sales!$B$5:$D$1004,3,FALSE))</f>
        <v/>
      </c>
      <c r="E20" s="7">
        <f>IF($B20="","",VLOOKUP($B20,Sales!$B$5:$E$1004,4,FALSE))</f>
        <v/>
      </c>
      <c r="G20" s="5">
        <f>IF($B20="","",VLOOKUP($F20,Production!$B$5:$G$1004,6,FALSE))</f>
        <v/>
      </c>
      <c r="I20" s="5">
        <f>IF($B20="","",$G20*$H20)</f>
        <v/>
      </c>
    </row>
    <row r="21" spans="3:9">
      <c r="C21" s="8">
        <f>IF($B21="","",VLOOKUP($B21,Sales!$B$5:$C$1004,2,FALSE))</f>
        <v/>
      </c>
      <c r="D21" s="7">
        <f>IF($B21="","",VLOOKUP($B21,Sales!$B$5:$D$1004,3,FALSE))</f>
        <v/>
      </c>
      <c r="E21" s="7">
        <f>IF($B21="","",VLOOKUP($B21,Sales!$B$5:$E$1004,4,FALSE))</f>
        <v/>
      </c>
      <c r="G21" s="5">
        <f>IF($B21="","",VLOOKUP($F21,Production!$B$5:$G$1004,6,FALSE))</f>
        <v/>
      </c>
      <c r="I21" s="5">
        <f>IF($B21="","",$G21*$H21)</f>
        <v/>
      </c>
    </row>
    <row r="22" spans="3:9">
      <c r="C22" s="8">
        <f>IF($B22="","",VLOOKUP($B22,Sales!$B$5:$C$1004,2,FALSE))</f>
        <v/>
      </c>
      <c r="D22" s="7">
        <f>IF($B22="","",VLOOKUP($B22,Sales!$B$5:$D$1004,3,FALSE))</f>
        <v/>
      </c>
      <c r="E22" s="7">
        <f>IF($B22="","",VLOOKUP($B22,Sales!$B$5:$E$1004,4,FALSE))</f>
        <v/>
      </c>
      <c r="G22" s="5">
        <f>IF($B22="","",VLOOKUP($F22,Production!$B$5:$G$1004,6,FALSE))</f>
        <v/>
      </c>
      <c r="I22" s="5">
        <f>IF($B22="","",$G22*$H22)</f>
        <v/>
      </c>
    </row>
    <row r="23" spans="3:9">
      <c r="C23" s="8">
        <f>IF($B23="","",VLOOKUP($B23,Sales!$B$5:$C$1004,2,FALSE))</f>
        <v/>
      </c>
      <c r="D23" s="7">
        <f>IF($B23="","",VLOOKUP($B23,Sales!$B$5:$D$1004,3,FALSE))</f>
        <v/>
      </c>
      <c r="E23" s="7">
        <f>IF($B23="","",VLOOKUP($B23,Sales!$B$5:$E$1004,4,FALSE))</f>
        <v/>
      </c>
      <c r="G23" s="5">
        <f>IF($B23="","",VLOOKUP($F23,Production!$B$5:$G$1004,6,FALSE))</f>
        <v/>
      </c>
      <c r="I23" s="5">
        <f>IF($B23="","",$G23*$H23)</f>
        <v/>
      </c>
    </row>
    <row r="24" spans="3:9">
      <c r="C24" s="8">
        <f>IF($B24="","",VLOOKUP($B24,Sales!$B$5:$C$1004,2,FALSE))</f>
        <v/>
      </c>
      <c r="D24" s="7">
        <f>IF($B24="","",VLOOKUP($B24,Sales!$B$5:$D$1004,3,FALSE))</f>
        <v/>
      </c>
      <c r="E24" s="7">
        <f>IF($B24="","",VLOOKUP($B24,Sales!$B$5:$E$1004,4,FALSE))</f>
        <v/>
      </c>
      <c r="G24" s="5">
        <f>IF($B24="","",VLOOKUP($F24,Production!$B$5:$G$1004,6,FALSE))</f>
        <v/>
      </c>
      <c r="I24" s="5">
        <f>IF($B24="","",$G24*$H24)</f>
        <v/>
      </c>
    </row>
    <row r="25" spans="3:9">
      <c r="C25" s="8">
        <f>IF($B25="","",VLOOKUP($B25,Sales!$B$5:$C$1004,2,FALSE))</f>
        <v/>
      </c>
      <c r="D25" s="7">
        <f>IF($B25="","",VLOOKUP($B25,Sales!$B$5:$D$1004,3,FALSE))</f>
        <v/>
      </c>
      <c r="E25" s="7">
        <f>IF($B25="","",VLOOKUP($B25,Sales!$B$5:$E$1004,4,FALSE))</f>
        <v/>
      </c>
      <c r="G25" s="5">
        <f>IF($B25="","",VLOOKUP($F25,Production!$B$5:$G$1004,6,FALSE))</f>
        <v/>
      </c>
      <c r="I25" s="5">
        <f>IF($B25="","",$G25*$H25)</f>
        <v/>
      </c>
    </row>
    <row r="26" spans="3:9">
      <c r="C26" s="8">
        <f>IF($B26="","",VLOOKUP($B26,Sales!$B$5:$C$1004,2,FALSE))</f>
        <v/>
      </c>
      <c r="D26" s="7">
        <f>IF($B26="","",VLOOKUP($B26,Sales!$B$5:$D$1004,3,FALSE))</f>
        <v/>
      </c>
      <c r="E26" s="7">
        <f>IF($B26="","",VLOOKUP($B26,Sales!$B$5:$E$1004,4,FALSE))</f>
        <v/>
      </c>
      <c r="G26" s="5">
        <f>IF($B26="","",VLOOKUP($F26,Production!$B$5:$G$1004,6,FALSE))</f>
        <v/>
      </c>
      <c r="I26" s="5">
        <f>IF($B26="","",$G26*$H26)</f>
        <v/>
      </c>
    </row>
    <row r="27" spans="3:9">
      <c r="C27" s="8">
        <f>IF($B27="","",VLOOKUP($B27,Sales!$B$5:$C$1004,2,FALSE))</f>
        <v/>
      </c>
      <c r="D27" s="7">
        <f>IF($B27="","",VLOOKUP($B27,Sales!$B$5:$D$1004,3,FALSE))</f>
        <v/>
      </c>
      <c r="E27" s="7">
        <f>IF($B27="","",VLOOKUP($B27,Sales!$B$5:$E$1004,4,FALSE))</f>
        <v/>
      </c>
      <c r="G27" s="5">
        <f>IF($B27="","",VLOOKUP($F27,Production!$B$5:$G$1004,6,FALSE))</f>
        <v/>
      </c>
      <c r="I27" s="5">
        <f>IF($B27="","",$G27*$H27)</f>
        <v/>
      </c>
    </row>
    <row r="28" spans="3:9">
      <c r="C28" s="8">
        <f>IF($B28="","",VLOOKUP($B28,Sales!$B$5:$C$1004,2,FALSE))</f>
        <v/>
      </c>
      <c r="D28" s="7">
        <f>IF($B28="","",VLOOKUP($B28,Sales!$B$5:$D$1004,3,FALSE))</f>
        <v/>
      </c>
      <c r="E28" s="7">
        <f>IF($B28="","",VLOOKUP($B28,Sales!$B$5:$E$1004,4,FALSE))</f>
        <v/>
      </c>
      <c r="G28" s="5">
        <f>IF($B28="","",VLOOKUP($F28,Production!$B$5:$G$1004,6,FALSE))</f>
        <v/>
      </c>
      <c r="I28" s="5">
        <f>IF($B28="","",$G28*$H28)</f>
        <v/>
      </c>
    </row>
    <row r="29" spans="3:9">
      <c r="C29" s="8">
        <f>IF($B29="","",VLOOKUP($B29,Sales!$B$5:$C$1004,2,FALSE))</f>
        <v/>
      </c>
      <c r="D29" s="7">
        <f>IF($B29="","",VLOOKUP($B29,Sales!$B$5:$D$1004,3,FALSE))</f>
        <v/>
      </c>
      <c r="E29" s="7">
        <f>IF($B29="","",VLOOKUP($B29,Sales!$B$5:$E$1004,4,FALSE))</f>
        <v/>
      </c>
      <c r="G29" s="5">
        <f>IF($B29="","",VLOOKUP($F29,Production!$B$5:$G$1004,6,FALSE))</f>
        <v/>
      </c>
      <c r="I29" s="5">
        <f>IF($B29="","",$G29*$H29)</f>
        <v/>
      </c>
    </row>
    <row r="30" spans="3:9">
      <c r="C30" s="8">
        <f>IF($B30="","",VLOOKUP($B30,Sales!$B$5:$C$1004,2,FALSE))</f>
        <v/>
      </c>
      <c r="D30" s="7">
        <f>IF($B30="","",VLOOKUP($B30,Sales!$B$5:$D$1004,3,FALSE))</f>
        <v/>
      </c>
      <c r="E30" s="7">
        <f>IF($B30="","",VLOOKUP($B30,Sales!$B$5:$E$1004,4,FALSE))</f>
        <v/>
      </c>
      <c r="G30" s="5">
        <f>IF($B30="","",VLOOKUP($F30,Production!$B$5:$G$1004,6,FALSE))</f>
        <v/>
      </c>
      <c r="I30" s="5">
        <f>IF($B30="","",$G30*$H30)</f>
        <v/>
      </c>
    </row>
    <row r="31" spans="3:9">
      <c r="C31" s="8">
        <f>IF($B31="","",VLOOKUP($B31,Sales!$B$5:$C$1004,2,FALSE))</f>
        <v/>
      </c>
      <c r="D31" s="7">
        <f>IF($B31="","",VLOOKUP($B31,Sales!$B$5:$D$1004,3,FALSE))</f>
        <v/>
      </c>
      <c r="E31" s="7">
        <f>IF($B31="","",VLOOKUP($B31,Sales!$B$5:$E$1004,4,FALSE))</f>
        <v/>
      </c>
      <c r="G31" s="5">
        <f>IF($B31="","",VLOOKUP($F31,Production!$B$5:$G$1004,6,FALSE))</f>
        <v/>
      </c>
      <c r="I31" s="5">
        <f>IF($B31="","",$G31*$H31)</f>
        <v/>
      </c>
    </row>
    <row r="32" spans="3:9">
      <c r="C32" s="8">
        <f>IF($B32="","",VLOOKUP($B32,Sales!$B$5:$C$1004,2,FALSE))</f>
        <v/>
      </c>
      <c r="D32" s="7">
        <f>IF($B32="","",VLOOKUP($B32,Sales!$B$5:$D$1004,3,FALSE))</f>
        <v/>
      </c>
      <c r="E32" s="7">
        <f>IF($B32="","",VLOOKUP($B32,Sales!$B$5:$E$1004,4,FALSE))</f>
        <v/>
      </c>
      <c r="G32" s="5">
        <f>IF($B32="","",VLOOKUP($F32,Production!$B$5:$G$1004,6,FALSE))</f>
        <v/>
      </c>
      <c r="I32" s="5">
        <f>IF($B32="","",$G32*$H32)</f>
        <v/>
      </c>
    </row>
    <row r="33" spans="3:9">
      <c r="C33" s="8">
        <f>IF($B33="","",VLOOKUP($B33,Sales!$B$5:$C$1004,2,FALSE))</f>
        <v/>
      </c>
      <c r="D33" s="7">
        <f>IF($B33="","",VLOOKUP($B33,Sales!$B$5:$D$1004,3,FALSE))</f>
        <v/>
      </c>
      <c r="E33" s="7">
        <f>IF($B33="","",VLOOKUP($B33,Sales!$B$5:$E$1004,4,FALSE))</f>
        <v/>
      </c>
      <c r="G33" s="5">
        <f>IF($B33="","",VLOOKUP($F33,Production!$B$5:$G$1004,6,FALSE))</f>
        <v/>
      </c>
      <c r="I33" s="5">
        <f>IF($B33="","",$G33*$H33)</f>
        <v/>
      </c>
    </row>
    <row r="34" spans="3:9">
      <c r="C34" s="8">
        <f>IF($B34="","",VLOOKUP($B34,Sales!$B$5:$C$1004,2,FALSE))</f>
        <v/>
      </c>
      <c r="D34" s="7">
        <f>IF($B34="","",VLOOKUP($B34,Sales!$B$5:$D$1004,3,FALSE))</f>
        <v/>
      </c>
      <c r="E34" s="7">
        <f>IF($B34="","",VLOOKUP($B34,Sales!$B$5:$E$1004,4,FALSE))</f>
        <v/>
      </c>
      <c r="G34" s="5">
        <f>IF($B34="","",VLOOKUP($F34,Production!$B$5:$G$1004,6,FALSE))</f>
        <v/>
      </c>
      <c r="I34" s="5">
        <f>IF($B34="","",$G34*$H34)</f>
        <v/>
      </c>
    </row>
    <row r="35" spans="3:9">
      <c r="C35" s="8">
        <f>IF($B35="","",VLOOKUP($B35,Sales!$B$5:$C$1004,2,FALSE))</f>
        <v/>
      </c>
      <c r="D35" s="7">
        <f>IF($B35="","",VLOOKUP($B35,Sales!$B$5:$D$1004,3,FALSE))</f>
        <v/>
      </c>
      <c r="E35" s="7">
        <f>IF($B35="","",VLOOKUP($B35,Sales!$B$5:$E$1004,4,FALSE))</f>
        <v/>
      </c>
      <c r="G35" s="5">
        <f>IF($B35="","",VLOOKUP($F35,Production!$B$5:$G$1004,6,FALSE))</f>
        <v/>
      </c>
      <c r="I35" s="5">
        <f>IF($B35="","",$G35*$H35)</f>
        <v/>
      </c>
    </row>
    <row r="36" spans="3:9">
      <c r="C36" s="8">
        <f>IF($B36="","",VLOOKUP($B36,Sales!$B$5:$C$1004,2,FALSE))</f>
        <v/>
      </c>
      <c r="D36" s="7">
        <f>IF($B36="","",VLOOKUP($B36,Sales!$B$5:$D$1004,3,FALSE))</f>
        <v/>
      </c>
      <c r="E36" s="7">
        <f>IF($B36="","",VLOOKUP($B36,Sales!$B$5:$E$1004,4,FALSE))</f>
        <v/>
      </c>
      <c r="G36" s="5">
        <f>IF($B36="","",VLOOKUP($F36,Production!$B$5:$G$1004,6,FALSE))</f>
        <v/>
      </c>
      <c r="I36" s="5">
        <f>IF($B36="","",$G36*$H36)</f>
        <v/>
      </c>
    </row>
    <row r="37" spans="3:9">
      <c r="C37" s="8">
        <f>IF($B37="","",VLOOKUP($B37,Sales!$B$5:$C$1004,2,FALSE))</f>
        <v/>
      </c>
      <c r="D37" s="7">
        <f>IF($B37="","",VLOOKUP($B37,Sales!$B$5:$D$1004,3,FALSE))</f>
        <v/>
      </c>
      <c r="E37" s="7">
        <f>IF($B37="","",VLOOKUP($B37,Sales!$B$5:$E$1004,4,FALSE))</f>
        <v/>
      </c>
      <c r="G37" s="5">
        <f>IF($B37="","",VLOOKUP($F37,Production!$B$5:$G$1004,6,FALSE))</f>
        <v/>
      </c>
      <c r="I37" s="5">
        <f>IF($B37="","",$G37*$H37)</f>
        <v/>
      </c>
    </row>
    <row r="38" spans="3:9">
      <c r="C38" s="8">
        <f>IF($B38="","",VLOOKUP($B38,Sales!$B$5:$C$1004,2,FALSE))</f>
        <v/>
      </c>
      <c r="D38" s="7">
        <f>IF($B38="","",VLOOKUP($B38,Sales!$B$5:$D$1004,3,FALSE))</f>
        <v/>
      </c>
      <c r="E38" s="7">
        <f>IF($B38="","",VLOOKUP($B38,Sales!$B$5:$E$1004,4,FALSE))</f>
        <v/>
      </c>
      <c r="G38" s="5">
        <f>IF($B38="","",VLOOKUP($F38,Production!$B$5:$G$1004,6,FALSE))</f>
        <v/>
      </c>
      <c r="I38" s="5">
        <f>IF($B38="","",$G38*$H38)</f>
        <v/>
      </c>
    </row>
    <row r="39" spans="3:9">
      <c r="C39" s="8">
        <f>IF($B39="","",VLOOKUP($B39,Sales!$B$5:$C$1004,2,FALSE))</f>
        <v/>
      </c>
      <c r="D39" s="7">
        <f>IF($B39="","",VLOOKUP($B39,Sales!$B$5:$D$1004,3,FALSE))</f>
        <v/>
      </c>
      <c r="E39" s="7">
        <f>IF($B39="","",VLOOKUP($B39,Sales!$B$5:$E$1004,4,FALSE))</f>
        <v/>
      </c>
      <c r="G39" s="5">
        <f>IF($B39="","",VLOOKUP($F39,Production!$B$5:$G$1004,6,FALSE))</f>
        <v/>
      </c>
      <c r="I39" s="5">
        <f>IF($B39="","",$G39*$H39)</f>
        <v/>
      </c>
    </row>
    <row r="40" spans="3:9">
      <c r="C40" s="8">
        <f>IF($B40="","",VLOOKUP($B40,Sales!$B$5:$C$1004,2,FALSE))</f>
        <v/>
      </c>
      <c r="D40" s="7">
        <f>IF($B40="","",VLOOKUP($B40,Sales!$B$5:$D$1004,3,FALSE))</f>
        <v/>
      </c>
      <c r="E40" s="7">
        <f>IF($B40="","",VLOOKUP($B40,Sales!$B$5:$E$1004,4,FALSE))</f>
        <v/>
      </c>
      <c r="G40" s="5">
        <f>IF($B40="","",VLOOKUP($F40,Production!$B$5:$G$1004,6,FALSE))</f>
        <v/>
      </c>
      <c r="I40" s="5">
        <f>IF($B40="","",$G40*$H40)</f>
        <v/>
      </c>
    </row>
    <row r="41" spans="3:9">
      <c r="C41" s="8">
        <f>IF($B41="","",VLOOKUP($B41,Sales!$B$5:$C$1004,2,FALSE))</f>
        <v/>
      </c>
      <c r="D41" s="7">
        <f>IF($B41="","",VLOOKUP($B41,Sales!$B$5:$D$1004,3,FALSE))</f>
        <v/>
      </c>
      <c r="E41" s="7">
        <f>IF($B41="","",VLOOKUP($B41,Sales!$B$5:$E$1004,4,FALSE))</f>
        <v/>
      </c>
      <c r="G41" s="5">
        <f>IF($B41="","",VLOOKUP($F41,Production!$B$5:$G$1004,6,FALSE))</f>
        <v/>
      </c>
      <c r="I41" s="5">
        <f>IF($B41="","",$G41*$H41)</f>
        <v/>
      </c>
    </row>
    <row r="42" spans="3:9">
      <c r="C42" s="8">
        <f>IF($B42="","",VLOOKUP($B42,Sales!$B$5:$C$1004,2,FALSE))</f>
        <v/>
      </c>
      <c r="D42" s="7">
        <f>IF($B42="","",VLOOKUP($B42,Sales!$B$5:$D$1004,3,FALSE))</f>
        <v/>
      </c>
      <c r="E42" s="7">
        <f>IF($B42="","",VLOOKUP($B42,Sales!$B$5:$E$1004,4,FALSE))</f>
        <v/>
      </c>
      <c r="G42" s="5">
        <f>IF($B42="","",VLOOKUP($F42,Production!$B$5:$G$1004,6,FALSE))</f>
        <v/>
      </c>
      <c r="I42" s="5">
        <f>IF($B42="","",$G42*$H42)</f>
        <v/>
      </c>
    </row>
    <row r="43" spans="3:9">
      <c r="C43" s="8">
        <f>IF($B43="","",VLOOKUP($B43,Sales!$B$5:$C$1004,2,FALSE))</f>
        <v/>
      </c>
      <c r="D43" s="7">
        <f>IF($B43="","",VLOOKUP($B43,Sales!$B$5:$D$1004,3,FALSE))</f>
        <v/>
      </c>
      <c r="E43" s="7">
        <f>IF($B43="","",VLOOKUP($B43,Sales!$B$5:$E$1004,4,FALSE))</f>
        <v/>
      </c>
      <c r="G43" s="5">
        <f>IF($B43="","",VLOOKUP($F43,Production!$B$5:$G$1004,6,FALSE))</f>
        <v/>
      </c>
      <c r="I43" s="5">
        <f>IF($B43="","",$G43*$H43)</f>
        <v/>
      </c>
    </row>
    <row r="44" spans="3:9">
      <c r="C44" s="8">
        <f>IF($B44="","",VLOOKUP($B44,Sales!$B$5:$C$1004,2,FALSE))</f>
        <v/>
      </c>
      <c r="D44" s="7">
        <f>IF($B44="","",VLOOKUP($B44,Sales!$B$5:$D$1004,3,FALSE))</f>
        <v/>
      </c>
      <c r="E44" s="7">
        <f>IF($B44="","",VLOOKUP($B44,Sales!$B$5:$E$1004,4,FALSE))</f>
        <v/>
      </c>
      <c r="G44" s="5">
        <f>IF($B44="","",VLOOKUP($F44,Production!$B$5:$G$1004,6,FALSE))</f>
        <v/>
      </c>
      <c r="I44" s="5">
        <f>IF($B44="","",$G44*$H44)</f>
        <v/>
      </c>
    </row>
    <row r="45" spans="3:9">
      <c r="C45" s="8">
        <f>IF($B45="","",VLOOKUP($B45,Sales!$B$5:$C$1004,2,FALSE))</f>
        <v/>
      </c>
      <c r="D45" s="7">
        <f>IF($B45="","",VLOOKUP($B45,Sales!$B$5:$D$1004,3,FALSE))</f>
        <v/>
      </c>
      <c r="E45" s="7">
        <f>IF($B45="","",VLOOKUP($B45,Sales!$B$5:$E$1004,4,FALSE))</f>
        <v/>
      </c>
      <c r="G45" s="5">
        <f>IF($B45="","",VLOOKUP($F45,Production!$B$5:$G$1004,6,FALSE))</f>
        <v/>
      </c>
      <c r="I45" s="5">
        <f>IF($B45="","",$G45*$H45)</f>
        <v/>
      </c>
    </row>
    <row r="46" spans="3:9">
      <c r="C46" s="8">
        <f>IF($B46="","",VLOOKUP($B46,Sales!$B$5:$C$1004,2,FALSE))</f>
        <v/>
      </c>
      <c r="D46" s="7">
        <f>IF($B46="","",VLOOKUP($B46,Sales!$B$5:$D$1004,3,FALSE))</f>
        <v/>
      </c>
      <c r="E46" s="7">
        <f>IF($B46="","",VLOOKUP($B46,Sales!$B$5:$E$1004,4,FALSE))</f>
        <v/>
      </c>
      <c r="G46" s="5">
        <f>IF($B46="","",VLOOKUP($F46,Production!$B$5:$G$1004,6,FALSE))</f>
        <v/>
      </c>
      <c r="I46" s="5">
        <f>IF($B46="","",$G46*$H46)</f>
        <v/>
      </c>
    </row>
    <row r="47" spans="3:9">
      <c r="C47" s="8">
        <f>IF($B47="","",VLOOKUP($B47,Sales!$B$5:$C$1004,2,FALSE))</f>
        <v/>
      </c>
      <c r="D47" s="7">
        <f>IF($B47="","",VLOOKUP($B47,Sales!$B$5:$D$1004,3,FALSE))</f>
        <v/>
      </c>
      <c r="E47" s="7">
        <f>IF($B47="","",VLOOKUP($B47,Sales!$B$5:$E$1004,4,FALSE))</f>
        <v/>
      </c>
      <c r="G47" s="5">
        <f>IF($B47="","",VLOOKUP($F47,Production!$B$5:$G$1004,6,FALSE))</f>
        <v/>
      </c>
      <c r="I47" s="5">
        <f>IF($B47="","",$G47*$H47)</f>
        <v/>
      </c>
    </row>
    <row r="48" spans="3:9">
      <c r="C48" s="8">
        <f>IF($B48="","",VLOOKUP($B48,Sales!$B$5:$C$1004,2,FALSE))</f>
        <v/>
      </c>
      <c r="D48" s="7">
        <f>IF($B48="","",VLOOKUP($B48,Sales!$B$5:$D$1004,3,FALSE))</f>
        <v/>
      </c>
      <c r="E48" s="7">
        <f>IF($B48="","",VLOOKUP($B48,Sales!$B$5:$E$1004,4,FALSE))</f>
        <v/>
      </c>
      <c r="G48" s="5">
        <f>IF($B48="","",VLOOKUP($F48,Production!$B$5:$G$1004,6,FALSE))</f>
        <v/>
      </c>
      <c r="I48" s="5">
        <f>IF($B48="","",$G48*$H48)</f>
        <v/>
      </c>
    </row>
    <row r="49" spans="3:9">
      <c r="C49" s="8">
        <f>IF($B49="","",VLOOKUP($B49,Sales!$B$5:$C$1004,2,FALSE))</f>
        <v/>
      </c>
      <c r="D49" s="7">
        <f>IF($B49="","",VLOOKUP($B49,Sales!$B$5:$D$1004,3,FALSE))</f>
        <v/>
      </c>
      <c r="E49" s="7">
        <f>IF($B49="","",VLOOKUP($B49,Sales!$B$5:$E$1004,4,FALSE))</f>
        <v/>
      </c>
      <c r="G49" s="5">
        <f>IF($B49="","",VLOOKUP($F49,Production!$B$5:$G$1004,6,FALSE))</f>
        <v/>
      </c>
      <c r="I49" s="5">
        <f>IF($B49="","",$G49*$H49)</f>
        <v/>
      </c>
    </row>
    <row r="50" spans="3:9">
      <c r="C50" s="8">
        <f>IF($B50="","",VLOOKUP($B50,Sales!$B$5:$C$1004,2,FALSE))</f>
        <v/>
      </c>
      <c r="D50" s="7">
        <f>IF($B50="","",VLOOKUP($B50,Sales!$B$5:$D$1004,3,FALSE))</f>
        <v/>
      </c>
      <c r="E50" s="7">
        <f>IF($B50="","",VLOOKUP($B50,Sales!$B$5:$E$1004,4,FALSE))</f>
        <v/>
      </c>
      <c r="G50" s="5">
        <f>IF($B50="","",VLOOKUP($F50,Production!$B$5:$G$1004,6,FALSE))</f>
        <v/>
      </c>
      <c r="I50" s="5">
        <f>IF($B50="","",$G50*$H50)</f>
        <v/>
      </c>
    </row>
    <row r="51" spans="3:9">
      <c r="C51" s="8">
        <f>IF($B51="","",VLOOKUP($B51,Sales!$B$5:$C$1004,2,FALSE))</f>
        <v/>
      </c>
      <c r="D51" s="7">
        <f>IF($B51="","",VLOOKUP($B51,Sales!$B$5:$D$1004,3,FALSE))</f>
        <v/>
      </c>
      <c r="E51" s="7">
        <f>IF($B51="","",VLOOKUP($B51,Sales!$B$5:$E$1004,4,FALSE))</f>
        <v/>
      </c>
      <c r="G51" s="5">
        <f>IF($B51="","",VLOOKUP($F51,Production!$B$5:$G$1004,6,FALSE))</f>
        <v/>
      </c>
      <c r="I51" s="5">
        <f>IF($B51="","",$G51*$H51)</f>
        <v/>
      </c>
    </row>
    <row r="52" spans="3:9">
      <c r="C52" s="8">
        <f>IF($B52="","",VLOOKUP($B52,Sales!$B$5:$C$1004,2,FALSE))</f>
        <v/>
      </c>
      <c r="D52" s="7">
        <f>IF($B52="","",VLOOKUP($B52,Sales!$B$5:$D$1004,3,FALSE))</f>
        <v/>
      </c>
      <c r="E52" s="7">
        <f>IF($B52="","",VLOOKUP($B52,Sales!$B$5:$E$1004,4,FALSE))</f>
        <v/>
      </c>
      <c r="G52" s="5">
        <f>IF($B52="","",VLOOKUP($F52,Production!$B$5:$G$1004,6,FALSE))</f>
        <v/>
      </c>
      <c r="I52" s="5">
        <f>IF($B52="","",$G52*$H52)</f>
        <v/>
      </c>
    </row>
    <row r="53" spans="3:9">
      <c r="C53" s="8">
        <f>IF($B53="","",VLOOKUP($B53,Sales!$B$5:$C$1004,2,FALSE))</f>
        <v/>
      </c>
      <c r="D53" s="7">
        <f>IF($B53="","",VLOOKUP($B53,Sales!$B$5:$D$1004,3,FALSE))</f>
        <v/>
      </c>
      <c r="E53" s="7">
        <f>IF($B53="","",VLOOKUP($B53,Sales!$B$5:$E$1004,4,FALSE))</f>
        <v/>
      </c>
      <c r="G53" s="5">
        <f>IF($B53="","",VLOOKUP($F53,Production!$B$5:$G$1004,6,FALSE))</f>
        <v/>
      </c>
      <c r="I53" s="5">
        <f>IF($B53="","",$G53*$H53)</f>
        <v/>
      </c>
    </row>
    <row r="54" spans="3:9">
      <c r="C54" s="8">
        <f>IF($B54="","",VLOOKUP($B54,Sales!$B$5:$C$1004,2,FALSE))</f>
        <v/>
      </c>
      <c r="D54" s="7">
        <f>IF($B54="","",VLOOKUP($B54,Sales!$B$5:$D$1004,3,FALSE))</f>
        <v/>
      </c>
      <c r="E54" s="7">
        <f>IF($B54="","",VLOOKUP($B54,Sales!$B$5:$E$1004,4,FALSE))</f>
        <v/>
      </c>
      <c r="G54" s="5">
        <f>IF($B54="","",VLOOKUP($F54,Production!$B$5:$G$1004,6,FALSE))</f>
        <v/>
      </c>
      <c r="I54" s="5">
        <f>IF($B54="","",$G54*$H54)</f>
        <v/>
      </c>
    </row>
    <row r="55" spans="3:9">
      <c r="C55" s="8">
        <f>IF($B55="","",VLOOKUP($B55,Sales!$B$5:$C$1004,2,FALSE))</f>
        <v/>
      </c>
      <c r="D55" s="7">
        <f>IF($B55="","",VLOOKUP($B55,Sales!$B$5:$D$1004,3,FALSE))</f>
        <v/>
      </c>
      <c r="E55" s="7">
        <f>IF($B55="","",VLOOKUP($B55,Sales!$B$5:$E$1004,4,FALSE))</f>
        <v/>
      </c>
      <c r="G55" s="5">
        <f>IF($B55="","",VLOOKUP($F55,Production!$B$5:$G$1004,6,FALSE))</f>
        <v/>
      </c>
      <c r="I55" s="5">
        <f>IF($B55="","",$G55*$H55)</f>
        <v/>
      </c>
    </row>
    <row r="56" spans="3:9">
      <c r="C56" s="8">
        <f>IF($B56="","",VLOOKUP($B56,Sales!$B$5:$C$1004,2,FALSE))</f>
        <v/>
      </c>
      <c r="D56" s="7">
        <f>IF($B56="","",VLOOKUP($B56,Sales!$B$5:$D$1004,3,FALSE))</f>
        <v/>
      </c>
      <c r="E56" s="7">
        <f>IF($B56="","",VLOOKUP($B56,Sales!$B$5:$E$1004,4,FALSE))</f>
        <v/>
      </c>
      <c r="G56" s="5">
        <f>IF($B56="","",VLOOKUP($F56,Production!$B$5:$G$1004,6,FALSE))</f>
        <v/>
      </c>
      <c r="I56" s="5">
        <f>IF($B56="","",$G56*$H56)</f>
        <v/>
      </c>
    </row>
    <row r="57" spans="3:9">
      <c r="C57" s="8">
        <f>IF($B57="","",VLOOKUP($B57,Sales!$B$5:$C$1004,2,FALSE))</f>
        <v/>
      </c>
      <c r="D57" s="7">
        <f>IF($B57="","",VLOOKUP($B57,Sales!$B$5:$D$1004,3,FALSE))</f>
        <v/>
      </c>
      <c r="E57" s="7">
        <f>IF($B57="","",VLOOKUP($B57,Sales!$B$5:$E$1004,4,FALSE))</f>
        <v/>
      </c>
      <c r="G57" s="5">
        <f>IF($B57="","",VLOOKUP($F57,Production!$B$5:$G$1004,6,FALSE))</f>
        <v/>
      </c>
      <c r="I57" s="5">
        <f>IF($B57="","",$G57*$H57)</f>
        <v/>
      </c>
    </row>
    <row r="58" spans="3:9">
      <c r="C58" s="8">
        <f>IF($B58="","",VLOOKUP($B58,Sales!$B$5:$C$1004,2,FALSE))</f>
        <v/>
      </c>
      <c r="D58" s="7">
        <f>IF($B58="","",VLOOKUP($B58,Sales!$B$5:$D$1004,3,FALSE))</f>
        <v/>
      </c>
      <c r="E58" s="7">
        <f>IF($B58="","",VLOOKUP($B58,Sales!$B$5:$E$1004,4,FALSE))</f>
        <v/>
      </c>
      <c r="G58" s="5">
        <f>IF($B58="","",VLOOKUP($F58,Production!$B$5:$G$1004,6,FALSE))</f>
        <v/>
      </c>
      <c r="I58" s="5">
        <f>IF($B58="","",$G58*$H58)</f>
        <v/>
      </c>
    </row>
    <row r="59" spans="3:9">
      <c r="C59" s="8">
        <f>IF($B59="","",VLOOKUP($B59,Sales!$B$5:$C$1004,2,FALSE))</f>
        <v/>
      </c>
      <c r="D59" s="7">
        <f>IF($B59="","",VLOOKUP($B59,Sales!$B$5:$D$1004,3,FALSE))</f>
        <v/>
      </c>
      <c r="E59" s="7">
        <f>IF($B59="","",VLOOKUP($B59,Sales!$B$5:$E$1004,4,FALSE))</f>
        <v/>
      </c>
      <c r="G59" s="5">
        <f>IF($B59="","",VLOOKUP($F59,Production!$B$5:$G$1004,6,FALSE))</f>
        <v/>
      </c>
      <c r="I59" s="5">
        <f>IF($B59="","",$G59*$H59)</f>
        <v/>
      </c>
    </row>
    <row r="60" spans="3:9">
      <c r="C60" s="8">
        <f>IF($B60="","",VLOOKUP($B60,Sales!$B$5:$C$1004,2,FALSE))</f>
        <v/>
      </c>
      <c r="D60" s="7">
        <f>IF($B60="","",VLOOKUP($B60,Sales!$B$5:$D$1004,3,FALSE))</f>
        <v/>
      </c>
      <c r="E60" s="7">
        <f>IF($B60="","",VLOOKUP($B60,Sales!$B$5:$E$1004,4,FALSE))</f>
        <v/>
      </c>
      <c r="G60" s="5">
        <f>IF($B60="","",VLOOKUP($F60,Production!$B$5:$G$1004,6,FALSE))</f>
        <v/>
      </c>
      <c r="I60" s="5">
        <f>IF($B60="","",$G60*$H60)</f>
        <v/>
      </c>
    </row>
    <row r="61" spans="3:9">
      <c r="C61" s="8">
        <f>IF($B61="","",VLOOKUP($B61,Sales!$B$5:$C$1004,2,FALSE))</f>
        <v/>
      </c>
      <c r="D61" s="7">
        <f>IF($B61="","",VLOOKUP($B61,Sales!$B$5:$D$1004,3,FALSE))</f>
        <v/>
      </c>
      <c r="E61" s="7">
        <f>IF($B61="","",VLOOKUP($B61,Sales!$B$5:$E$1004,4,FALSE))</f>
        <v/>
      </c>
      <c r="G61" s="5">
        <f>IF($B61="","",VLOOKUP($F61,Production!$B$5:$G$1004,6,FALSE))</f>
        <v/>
      </c>
      <c r="I61" s="5">
        <f>IF($B61="","",$G61*$H61)</f>
        <v/>
      </c>
    </row>
    <row r="62" spans="3:9">
      <c r="C62" s="8">
        <f>IF($B62="","",VLOOKUP($B62,Sales!$B$5:$C$1004,2,FALSE))</f>
        <v/>
      </c>
      <c r="D62" s="7">
        <f>IF($B62="","",VLOOKUP($B62,Sales!$B$5:$D$1004,3,FALSE))</f>
        <v/>
      </c>
      <c r="E62" s="7">
        <f>IF($B62="","",VLOOKUP($B62,Sales!$B$5:$E$1004,4,FALSE))</f>
        <v/>
      </c>
      <c r="G62" s="5">
        <f>IF($B62="","",VLOOKUP($F62,Production!$B$5:$G$1004,6,FALSE))</f>
        <v/>
      </c>
      <c r="I62" s="5">
        <f>IF($B62="","",$G62*$H62)</f>
        <v/>
      </c>
    </row>
    <row r="63" spans="3:9">
      <c r="C63" s="8">
        <f>IF($B63="","",VLOOKUP($B63,Sales!$B$5:$C$1004,2,FALSE))</f>
        <v/>
      </c>
      <c r="D63" s="7">
        <f>IF($B63="","",VLOOKUP($B63,Sales!$B$5:$D$1004,3,FALSE))</f>
        <v/>
      </c>
      <c r="E63" s="7">
        <f>IF($B63="","",VLOOKUP($B63,Sales!$B$5:$E$1004,4,FALSE))</f>
        <v/>
      </c>
      <c r="G63" s="5">
        <f>IF($B63="","",VLOOKUP($F63,Production!$B$5:$G$1004,6,FALSE))</f>
        <v/>
      </c>
      <c r="I63" s="5">
        <f>IF($B63="","",$G63*$H63)</f>
        <v/>
      </c>
    </row>
    <row r="64" spans="3:9">
      <c r="C64" s="8">
        <f>IF($B64="","",VLOOKUP($B64,Sales!$B$5:$C$1004,2,FALSE))</f>
        <v/>
      </c>
      <c r="D64" s="7">
        <f>IF($B64="","",VLOOKUP($B64,Sales!$B$5:$D$1004,3,FALSE))</f>
        <v/>
      </c>
      <c r="E64" s="7">
        <f>IF($B64="","",VLOOKUP($B64,Sales!$B$5:$E$1004,4,FALSE))</f>
        <v/>
      </c>
      <c r="G64" s="5">
        <f>IF($B64="","",VLOOKUP($F64,Production!$B$5:$G$1004,6,FALSE))</f>
        <v/>
      </c>
      <c r="I64" s="5">
        <f>IF($B64="","",$G64*$H64)</f>
        <v/>
      </c>
    </row>
    <row r="65" spans="3:9">
      <c r="C65" s="8">
        <f>IF($B65="","",VLOOKUP($B65,Sales!$B$5:$C$1004,2,FALSE))</f>
        <v/>
      </c>
      <c r="D65" s="7">
        <f>IF($B65="","",VLOOKUP($B65,Sales!$B$5:$D$1004,3,FALSE))</f>
        <v/>
      </c>
      <c r="E65" s="7">
        <f>IF($B65="","",VLOOKUP($B65,Sales!$B$5:$E$1004,4,FALSE))</f>
        <v/>
      </c>
      <c r="G65" s="5">
        <f>IF($B65="","",VLOOKUP($F65,Production!$B$5:$G$1004,6,FALSE))</f>
        <v/>
      </c>
      <c r="I65" s="5">
        <f>IF($B65="","",$G65*$H65)</f>
        <v/>
      </c>
    </row>
    <row r="66" spans="3:9">
      <c r="C66" s="8">
        <f>IF($B66="","",VLOOKUP($B66,Sales!$B$5:$C$1004,2,FALSE))</f>
        <v/>
      </c>
      <c r="D66" s="7">
        <f>IF($B66="","",VLOOKUP($B66,Sales!$B$5:$D$1004,3,FALSE))</f>
        <v/>
      </c>
      <c r="E66" s="7">
        <f>IF($B66="","",VLOOKUP($B66,Sales!$B$5:$E$1004,4,FALSE))</f>
        <v/>
      </c>
      <c r="G66" s="5">
        <f>IF($B66="","",VLOOKUP($F66,Production!$B$5:$G$1004,6,FALSE))</f>
        <v/>
      </c>
      <c r="I66" s="5">
        <f>IF($B66="","",$G66*$H66)</f>
        <v/>
      </c>
    </row>
    <row r="67" spans="3:9">
      <c r="C67" s="8">
        <f>IF($B67="","",VLOOKUP($B67,Sales!$B$5:$C$1004,2,FALSE))</f>
        <v/>
      </c>
      <c r="D67" s="7">
        <f>IF($B67="","",VLOOKUP($B67,Sales!$B$5:$D$1004,3,FALSE))</f>
        <v/>
      </c>
      <c r="E67" s="7">
        <f>IF($B67="","",VLOOKUP($B67,Sales!$B$5:$E$1004,4,FALSE))</f>
        <v/>
      </c>
      <c r="G67" s="5">
        <f>IF($B67="","",VLOOKUP($F67,Production!$B$5:$G$1004,6,FALSE))</f>
        <v/>
      </c>
      <c r="I67" s="5">
        <f>IF($B67="","",$G67*$H67)</f>
        <v/>
      </c>
    </row>
    <row r="68" spans="3:9">
      <c r="C68" s="8">
        <f>IF($B68="","",VLOOKUP($B68,Sales!$B$5:$C$1004,2,FALSE))</f>
        <v/>
      </c>
      <c r="D68" s="7">
        <f>IF($B68="","",VLOOKUP($B68,Sales!$B$5:$D$1004,3,FALSE))</f>
        <v/>
      </c>
      <c r="E68" s="7">
        <f>IF($B68="","",VLOOKUP($B68,Sales!$B$5:$E$1004,4,FALSE))</f>
        <v/>
      </c>
      <c r="G68" s="5">
        <f>IF($B68="","",VLOOKUP($F68,Production!$B$5:$G$1004,6,FALSE))</f>
        <v/>
      </c>
      <c r="I68" s="5">
        <f>IF($B68="","",$G68*$H68)</f>
        <v/>
      </c>
    </row>
    <row r="69" spans="3:9">
      <c r="C69" s="8">
        <f>IF($B69="","",VLOOKUP($B69,Sales!$B$5:$C$1004,2,FALSE))</f>
        <v/>
      </c>
      <c r="D69" s="7">
        <f>IF($B69="","",VLOOKUP($B69,Sales!$B$5:$D$1004,3,FALSE))</f>
        <v/>
      </c>
      <c r="E69" s="7">
        <f>IF($B69="","",VLOOKUP($B69,Sales!$B$5:$E$1004,4,FALSE))</f>
        <v/>
      </c>
      <c r="G69" s="5">
        <f>IF($B69="","",VLOOKUP($F69,Production!$B$5:$G$1004,6,FALSE))</f>
        <v/>
      </c>
      <c r="I69" s="5">
        <f>IF($B69="","",$G69*$H69)</f>
        <v/>
      </c>
    </row>
    <row r="70" spans="3:9">
      <c r="C70" s="8">
        <f>IF($B70="","",VLOOKUP($B70,Sales!$B$5:$C$1004,2,FALSE))</f>
        <v/>
      </c>
      <c r="D70" s="7">
        <f>IF($B70="","",VLOOKUP($B70,Sales!$B$5:$D$1004,3,FALSE))</f>
        <v/>
      </c>
      <c r="E70" s="7">
        <f>IF($B70="","",VLOOKUP($B70,Sales!$B$5:$E$1004,4,FALSE))</f>
        <v/>
      </c>
      <c r="G70" s="5">
        <f>IF($B70="","",VLOOKUP($F70,Production!$B$5:$G$1004,6,FALSE))</f>
        <v/>
      </c>
      <c r="I70" s="5">
        <f>IF($B70="","",$G70*$H70)</f>
        <v/>
      </c>
    </row>
    <row r="71" spans="3:9">
      <c r="C71" s="8">
        <f>IF($B71="","",VLOOKUP($B71,Sales!$B$5:$C$1004,2,FALSE))</f>
        <v/>
      </c>
      <c r="D71" s="7">
        <f>IF($B71="","",VLOOKUP($B71,Sales!$B$5:$D$1004,3,FALSE))</f>
        <v/>
      </c>
      <c r="E71" s="7">
        <f>IF($B71="","",VLOOKUP($B71,Sales!$B$5:$E$1004,4,FALSE))</f>
        <v/>
      </c>
      <c r="G71" s="5">
        <f>IF($B71="","",VLOOKUP($F71,Production!$B$5:$G$1004,6,FALSE))</f>
        <v/>
      </c>
      <c r="I71" s="5">
        <f>IF($B71="","",$G71*$H71)</f>
        <v/>
      </c>
    </row>
    <row r="72" spans="3:9">
      <c r="C72" s="8">
        <f>IF($B72="","",VLOOKUP($B72,Sales!$B$5:$C$1004,2,FALSE))</f>
        <v/>
      </c>
      <c r="D72" s="7">
        <f>IF($B72="","",VLOOKUP($B72,Sales!$B$5:$D$1004,3,FALSE))</f>
        <v/>
      </c>
      <c r="E72" s="7">
        <f>IF($B72="","",VLOOKUP($B72,Sales!$B$5:$E$1004,4,FALSE))</f>
        <v/>
      </c>
      <c r="G72" s="5">
        <f>IF($B72="","",VLOOKUP($F72,Production!$B$5:$G$1004,6,FALSE))</f>
        <v/>
      </c>
      <c r="I72" s="5">
        <f>IF($B72="","",$G72*$H72)</f>
        <v/>
      </c>
    </row>
    <row r="73" spans="3:9">
      <c r="C73" s="8">
        <f>IF($B73="","",VLOOKUP($B73,Sales!$B$5:$C$1004,2,FALSE))</f>
        <v/>
      </c>
      <c r="D73" s="7">
        <f>IF($B73="","",VLOOKUP($B73,Sales!$B$5:$D$1004,3,FALSE))</f>
        <v/>
      </c>
      <c r="E73" s="7">
        <f>IF($B73="","",VLOOKUP($B73,Sales!$B$5:$E$1004,4,FALSE))</f>
        <v/>
      </c>
      <c r="G73" s="5">
        <f>IF($B73="","",VLOOKUP($F73,Production!$B$5:$G$1004,6,FALSE))</f>
        <v/>
      </c>
      <c r="I73" s="5">
        <f>IF($B73="","",$G73*$H73)</f>
        <v/>
      </c>
    </row>
    <row r="74" spans="3:9">
      <c r="C74" s="8">
        <f>IF($B74="","",VLOOKUP($B74,Sales!$B$5:$C$1004,2,FALSE))</f>
        <v/>
      </c>
      <c r="D74" s="7">
        <f>IF($B74="","",VLOOKUP($B74,Sales!$B$5:$D$1004,3,FALSE))</f>
        <v/>
      </c>
      <c r="E74" s="7">
        <f>IF($B74="","",VLOOKUP($B74,Sales!$B$5:$E$1004,4,FALSE))</f>
        <v/>
      </c>
      <c r="G74" s="5">
        <f>IF($B74="","",VLOOKUP($F74,Production!$B$5:$G$1004,6,FALSE))</f>
        <v/>
      </c>
      <c r="I74" s="5">
        <f>IF($B74="","",$G74*$H74)</f>
        <v/>
      </c>
    </row>
    <row r="75" spans="3:9">
      <c r="C75" s="8">
        <f>IF($B75="","",VLOOKUP($B75,Sales!$B$5:$C$1004,2,FALSE))</f>
        <v/>
      </c>
      <c r="D75" s="7">
        <f>IF($B75="","",VLOOKUP($B75,Sales!$B$5:$D$1004,3,FALSE))</f>
        <v/>
      </c>
      <c r="E75" s="7">
        <f>IF($B75="","",VLOOKUP($B75,Sales!$B$5:$E$1004,4,FALSE))</f>
        <v/>
      </c>
      <c r="G75" s="5">
        <f>IF($B75="","",VLOOKUP($F75,Production!$B$5:$G$1004,6,FALSE))</f>
        <v/>
      </c>
      <c r="I75" s="5">
        <f>IF($B75="","",$G75*$H75)</f>
        <v/>
      </c>
    </row>
    <row r="76" spans="3:9">
      <c r="C76" s="8">
        <f>IF($B76="","",VLOOKUP($B76,Sales!$B$5:$C$1004,2,FALSE))</f>
        <v/>
      </c>
      <c r="D76" s="7">
        <f>IF($B76="","",VLOOKUP($B76,Sales!$B$5:$D$1004,3,FALSE))</f>
        <v/>
      </c>
      <c r="E76" s="7">
        <f>IF($B76="","",VLOOKUP($B76,Sales!$B$5:$E$1004,4,FALSE))</f>
        <v/>
      </c>
      <c r="G76" s="5">
        <f>IF($B76="","",VLOOKUP($F76,Production!$B$5:$G$1004,6,FALSE))</f>
        <v/>
      </c>
      <c r="I76" s="5">
        <f>IF($B76="","",$G76*$H76)</f>
        <v/>
      </c>
    </row>
    <row r="77" spans="3:9">
      <c r="C77" s="8">
        <f>IF($B77="","",VLOOKUP($B77,Sales!$B$5:$C$1004,2,FALSE))</f>
        <v/>
      </c>
      <c r="D77" s="7">
        <f>IF($B77="","",VLOOKUP($B77,Sales!$B$5:$D$1004,3,FALSE))</f>
        <v/>
      </c>
      <c r="E77" s="7">
        <f>IF($B77="","",VLOOKUP($B77,Sales!$B$5:$E$1004,4,FALSE))</f>
        <v/>
      </c>
      <c r="G77" s="5">
        <f>IF($B77="","",VLOOKUP($F77,Production!$B$5:$G$1004,6,FALSE))</f>
        <v/>
      </c>
      <c r="I77" s="5">
        <f>IF($B77="","",$G77*$H77)</f>
        <v/>
      </c>
    </row>
    <row r="78" spans="3:9">
      <c r="C78" s="8">
        <f>IF($B78="","",VLOOKUP($B78,Sales!$B$5:$C$1004,2,FALSE))</f>
        <v/>
      </c>
      <c r="D78" s="7">
        <f>IF($B78="","",VLOOKUP($B78,Sales!$B$5:$D$1004,3,FALSE))</f>
        <v/>
      </c>
      <c r="E78" s="7">
        <f>IF($B78="","",VLOOKUP($B78,Sales!$B$5:$E$1004,4,FALSE))</f>
        <v/>
      </c>
      <c r="G78" s="5">
        <f>IF($B78="","",VLOOKUP($F78,Production!$B$5:$G$1004,6,FALSE))</f>
        <v/>
      </c>
      <c r="I78" s="5">
        <f>IF($B78="","",$G78*$H78)</f>
        <v/>
      </c>
    </row>
    <row r="79" spans="3:9">
      <c r="C79" s="8">
        <f>IF($B79="","",VLOOKUP($B79,Sales!$B$5:$C$1004,2,FALSE))</f>
        <v/>
      </c>
      <c r="D79" s="7">
        <f>IF($B79="","",VLOOKUP($B79,Sales!$B$5:$D$1004,3,FALSE))</f>
        <v/>
      </c>
      <c r="E79" s="7">
        <f>IF($B79="","",VLOOKUP($B79,Sales!$B$5:$E$1004,4,FALSE))</f>
        <v/>
      </c>
      <c r="G79" s="5">
        <f>IF($B79="","",VLOOKUP($F79,Production!$B$5:$G$1004,6,FALSE))</f>
        <v/>
      </c>
      <c r="I79" s="5">
        <f>IF($B79="","",$G79*$H79)</f>
        <v/>
      </c>
    </row>
    <row r="80" spans="3:9">
      <c r="C80" s="8">
        <f>IF($B80="","",VLOOKUP($B80,Sales!$B$5:$C$1004,2,FALSE))</f>
        <v/>
      </c>
      <c r="D80" s="7">
        <f>IF($B80="","",VLOOKUP($B80,Sales!$B$5:$D$1004,3,FALSE))</f>
        <v/>
      </c>
      <c r="E80" s="7">
        <f>IF($B80="","",VLOOKUP($B80,Sales!$B$5:$E$1004,4,FALSE))</f>
        <v/>
      </c>
      <c r="G80" s="5">
        <f>IF($B80="","",VLOOKUP($F80,Production!$B$5:$G$1004,6,FALSE))</f>
        <v/>
      </c>
      <c r="I80" s="5">
        <f>IF($B80="","",$G80*$H80)</f>
        <v/>
      </c>
    </row>
    <row r="81" spans="3:9">
      <c r="C81" s="8">
        <f>IF($B81="","",VLOOKUP($B81,Sales!$B$5:$C$1004,2,FALSE))</f>
        <v/>
      </c>
      <c r="D81" s="7">
        <f>IF($B81="","",VLOOKUP($B81,Sales!$B$5:$D$1004,3,FALSE))</f>
        <v/>
      </c>
      <c r="E81" s="7">
        <f>IF($B81="","",VLOOKUP($B81,Sales!$B$5:$E$1004,4,FALSE))</f>
        <v/>
      </c>
      <c r="G81" s="5">
        <f>IF($B81="","",VLOOKUP($F81,Production!$B$5:$G$1004,6,FALSE))</f>
        <v/>
      </c>
      <c r="I81" s="5">
        <f>IF($B81="","",$G81*$H81)</f>
        <v/>
      </c>
    </row>
    <row r="82" spans="3:9">
      <c r="C82" s="8">
        <f>IF($B82="","",VLOOKUP($B82,Sales!$B$5:$C$1004,2,FALSE))</f>
        <v/>
      </c>
      <c r="D82" s="7">
        <f>IF($B82="","",VLOOKUP($B82,Sales!$B$5:$D$1004,3,FALSE))</f>
        <v/>
      </c>
      <c r="E82" s="7">
        <f>IF($B82="","",VLOOKUP($B82,Sales!$B$5:$E$1004,4,FALSE))</f>
        <v/>
      </c>
      <c r="G82" s="5">
        <f>IF($B82="","",VLOOKUP($F82,Production!$B$5:$G$1004,6,FALSE))</f>
        <v/>
      </c>
      <c r="I82" s="5">
        <f>IF($B82="","",$G82*$H82)</f>
        <v/>
      </c>
    </row>
    <row r="83" spans="3:9">
      <c r="C83" s="8">
        <f>IF($B83="","",VLOOKUP($B83,Sales!$B$5:$C$1004,2,FALSE))</f>
        <v/>
      </c>
      <c r="D83" s="7">
        <f>IF($B83="","",VLOOKUP($B83,Sales!$B$5:$D$1004,3,FALSE))</f>
        <v/>
      </c>
      <c r="E83" s="7">
        <f>IF($B83="","",VLOOKUP($B83,Sales!$B$5:$E$1004,4,FALSE))</f>
        <v/>
      </c>
      <c r="G83" s="5">
        <f>IF($B83="","",VLOOKUP($F83,Production!$B$5:$G$1004,6,FALSE))</f>
        <v/>
      </c>
      <c r="I83" s="5">
        <f>IF($B83="","",$G83*$H83)</f>
        <v/>
      </c>
    </row>
    <row r="84" spans="3:9">
      <c r="C84" s="8">
        <f>IF($B84="","",VLOOKUP($B84,Sales!$B$5:$C$1004,2,FALSE))</f>
        <v/>
      </c>
      <c r="D84" s="7">
        <f>IF($B84="","",VLOOKUP($B84,Sales!$B$5:$D$1004,3,FALSE))</f>
        <v/>
      </c>
      <c r="E84" s="7">
        <f>IF($B84="","",VLOOKUP($B84,Sales!$B$5:$E$1004,4,FALSE))</f>
        <v/>
      </c>
      <c r="G84" s="5">
        <f>IF($B84="","",VLOOKUP($F84,Production!$B$5:$G$1004,6,FALSE))</f>
        <v/>
      </c>
      <c r="I84" s="5">
        <f>IF($B84="","",$G84*$H84)</f>
        <v/>
      </c>
    </row>
    <row r="85" spans="3:9">
      <c r="C85" s="8">
        <f>IF($B85="","",VLOOKUP($B85,Sales!$B$5:$C$1004,2,FALSE))</f>
        <v/>
      </c>
      <c r="D85" s="7">
        <f>IF($B85="","",VLOOKUP($B85,Sales!$B$5:$D$1004,3,FALSE))</f>
        <v/>
      </c>
      <c r="E85" s="7">
        <f>IF($B85="","",VLOOKUP($B85,Sales!$B$5:$E$1004,4,FALSE))</f>
        <v/>
      </c>
      <c r="G85" s="5">
        <f>IF($B85="","",VLOOKUP($F85,Production!$B$5:$G$1004,6,FALSE))</f>
        <v/>
      </c>
      <c r="I85" s="5">
        <f>IF($B85="","",$G85*$H85)</f>
        <v/>
      </c>
    </row>
    <row r="86" spans="3:9">
      <c r="C86" s="8">
        <f>IF($B86="","",VLOOKUP($B86,Sales!$B$5:$C$1004,2,FALSE))</f>
        <v/>
      </c>
      <c r="D86" s="7">
        <f>IF($B86="","",VLOOKUP($B86,Sales!$B$5:$D$1004,3,FALSE))</f>
        <v/>
      </c>
      <c r="E86" s="7">
        <f>IF($B86="","",VLOOKUP($B86,Sales!$B$5:$E$1004,4,FALSE))</f>
        <v/>
      </c>
      <c r="G86" s="5">
        <f>IF($B86="","",VLOOKUP($F86,Production!$B$5:$G$1004,6,FALSE))</f>
        <v/>
      </c>
      <c r="I86" s="5">
        <f>IF($B86="","",$G86*$H86)</f>
        <v/>
      </c>
    </row>
    <row r="87" spans="3:9">
      <c r="C87" s="8">
        <f>IF($B87="","",VLOOKUP($B87,Sales!$B$5:$C$1004,2,FALSE))</f>
        <v/>
      </c>
      <c r="D87" s="7">
        <f>IF($B87="","",VLOOKUP($B87,Sales!$B$5:$D$1004,3,FALSE))</f>
        <v/>
      </c>
      <c r="E87" s="7">
        <f>IF($B87="","",VLOOKUP($B87,Sales!$B$5:$E$1004,4,FALSE))</f>
        <v/>
      </c>
      <c r="G87" s="5">
        <f>IF($B87="","",VLOOKUP($F87,Production!$B$5:$G$1004,6,FALSE))</f>
        <v/>
      </c>
      <c r="I87" s="5">
        <f>IF($B87="","",$G87*$H87)</f>
        <v/>
      </c>
    </row>
    <row r="88" spans="3:9">
      <c r="C88" s="8">
        <f>IF($B88="","",VLOOKUP($B88,Sales!$B$5:$C$1004,2,FALSE))</f>
        <v/>
      </c>
      <c r="D88" s="7">
        <f>IF($B88="","",VLOOKUP($B88,Sales!$B$5:$D$1004,3,FALSE))</f>
        <v/>
      </c>
      <c r="E88" s="7">
        <f>IF($B88="","",VLOOKUP($B88,Sales!$B$5:$E$1004,4,FALSE))</f>
        <v/>
      </c>
      <c r="G88" s="5">
        <f>IF($B88="","",VLOOKUP($F88,Production!$B$5:$G$1004,6,FALSE))</f>
        <v/>
      </c>
      <c r="I88" s="5">
        <f>IF($B88="","",$G88*$H88)</f>
        <v/>
      </c>
    </row>
    <row r="89" spans="3:9">
      <c r="C89" s="8">
        <f>IF($B89="","",VLOOKUP($B89,Sales!$B$5:$C$1004,2,FALSE))</f>
        <v/>
      </c>
      <c r="D89" s="7">
        <f>IF($B89="","",VLOOKUP($B89,Sales!$B$5:$D$1004,3,FALSE))</f>
        <v/>
      </c>
      <c r="E89" s="7">
        <f>IF($B89="","",VLOOKUP($B89,Sales!$B$5:$E$1004,4,FALSE))</f>
        <v/>
      </c>
      <c r="G89" s="5">
        <f>IF($B89="","",VLOOKUP($F89,Production!$B$5:$G$1004,6,FALSE))</f>
        <v/>
      </c>
      <c r="I89" s="5">
        <f>IF($B89="","",$G89*$H89)</f>
        <v/>
      </c>
    </row>
    <row r="90" spans="3:9">
      <c r="C90" s="8">
        <f>IF($B90="","",VLOOKUP($B90,Sales!$B$5:$C$1004,2,FALSE))</f>
        <v/>
      </c>
      <c r="D90" s="7">
        <f>IF($B90="","",VLOOKUP($B90,Sales!$B$5:$D$1004,3,FALSE))</f>
        <v/>
      </c>
      <c r="E90" s="7">
        <f>IF($B90="","",VLOOKUP($B90,Sales!$B$5:$E$1004,4,FALSE))</f>
        <v/>
      </c>
      <c r="G90" s="5">
        <f>IF($B90="","",VLOOKUP($F90,Production!$B$5:$G$1004,6,FALSE))</f>
        <v/>
      </c>
      <c r="I90" s="5">
        <f>IF($B90="","",$G90*$H90)</f>
        <v/>
      </c>
    </row>
    <row r="91" spans="3:9">
      <c r="C91" s="8">
        <f>IF($B91="","",VLOOKUP($B91,Sales!$B$5:$C$1004,2,FALSE))</f>
        <v/>
      </c>
      <c r="D91" s="7">
        <f>IF($B91="","",VLOOKUP($B91,Sales!$B$5:$D$1004,3,FALSE))</f>
        <v/>
      </c>
      <c r="E91" s="7">
        <f>IF($B91="","",VLOOKUP($B91,Sales!$B$5:$E$1004,4,FALSE))</f>
        <v/>
      </c>
      <c r="G91" s="5">
        <f>IF($B91="","",VLOOKUP($F91,Production!$B$5:$G$1004,6,FALSE))</f>
        <v/>
      </c>
      <c r="I91" s="5">
        <f>IF($B91="","",$G91*$H91)</f>
        <v/>
      </c>
    </row>
    <row r="92" spans="3:9">
      <c r="C92" s="8">
        <f>IF($B92="","",VLOOKUP($B92,Sales!$B$5:$C$1004,2,FALSE))</f>
        <v/>
      </c>
      <c r="D92" s="7">
        <f>IF($B92="","",VLOOKUP($B92,Sales!$B$5:$D$1004,3,FALSE))</f>
        <v/>
      </c>
      <c r="E92" s="7">
        <f>IF($B92="","",VLOOKUP($B92,Sales!$B$5:$E$1004,4,FALSE))</f>
        <v/>
      </c>
      <c r="G92" s="5">
        <f>IF($B92="","",VLOOKUP($F92,Production!$B$5:$G$1004,6,FALSE))</f>
        <v/>
      </c>
      <c r="I92" s="5">
        <f>IF($B92="","",$G92*$H92)</f>
        <v/>
      </c>
    </row>
    <row r="93" spans="3:9">
      <c r="C93" s="8">
        <f>IF($B93="","",VLOOKUP($B93,Sales!$B$5:$C$1004,2,FALSE))</f>
        <v/>
      </c>
      <c r="D93" s="7">
        <f>IF($B93="","",VLOOKUP($B93,Sales!$B$5:$D$1004,3,FALSE))</f>
        <v/>
      </c>
      <c r="E93" s="7">
        <f>IF($B93="","",VLOOKUP($B93,Sales!$B$5:$E$1004,4,FALSE))</f>
        <v/>
      </c>
      <c r="G93" s="5">
        <f>IF($B93="","",VLOOKUP($F93,Production!$B$5:$G$1004,6,FALSE))</f>
        <v/>
      </c>
      <c r="I93" s="5">
        <f>IF($B93="","",$G93*$H93)</f>
        <v/>
      </c>
    </row>
    <row r="94" spans="3:9">
      <c r="C94" s="8">
        <f>IF($B94="","",VLOOKUP($B94,Sales!$B$5:$C$1004,2,FALSE))</f>
        <v/>
      </c>
      <c r="D94" s="7">
        <f>IF($B94="","",VLOOKUP($B94,Sales!$B$5:$D$1004,3,FALSE))</f>
        <v/>
      </c>
      <c r="E94" s="7">
        <f>IF($B94="","",VLOOKUP($B94,Sales!$B$5:$E$1004,4,FALSE))</f>
        <v/>
      </c>
      <c r="G94" s="5">
        <f>IF($B94="","",VLOOKUP($F94,Production!$B$5:$G$1004,6,FALSE))</f>
        <v/>
      </c>
      <c r="I94" s="5">
        <f>IF($B94="","",$G94*$H94)</f>
        <v/>
      </c>
    </row>
    <row r="95" spans="3:9">
      <c r="C95" s="8">
        <f>IF($B95="","",VLOOKUP($B95,Sales!$B$5:$C$1004,2,FALSE))</f>
        <v/>
      </c>
      <c r="D95" s="7">
        <f>IF($B95="","",VLOOKUP($B95,Sales!$B$5:$D$1004,3,FALSE))</f>
        <v/>
      </c>
      <c r="E95" s="7">
        <f>IF($B95="","",VLOOKUP($B95,Sales!$B$5:$E$1004,4,FALSE))</f>
        <v/>
      </c>
      <c r="G95" s="5">
        <f>IF($B95="","",VLOOKUP($F95,Production!$B$5:$G$1004,6,FALSE))</f>
        <v/>
      </c>
      <c r="I95" s="5">
        <f>IF($B95="","",$G95*$H95)</f>
        <v/>
      </c>
    </row>
    <row r="96" spans="3:9">
      <c r="C96" s="8">
        <f>IF($B96="","",VLOOKUP($B96,Sales!$B$5:$C$1004,2,FALSE))</f>
        <v/>
      </c>
      <c r="D96" s="7">
        <f>IF($B96="","",VLOOKUP($B96,Sales!$B$5:$D$1004,3,FALSE))</f>
        <v/>
      </c>
      <c r="E96" s="7">
        <f>IF($B96="","",VLOOKUP($B96,Sales!$B$5:$E$1004,4,FALSE))</f>
        <v/>
      </c>
      <c r="G96" s="5">
        <f>IF($B96="","",VLOOKUP($F96,Production!$B$5:$G$1004,6,FALSE))</f>
        <v/>
      </c>
      <c r="I96" s="5">
        <f>IF($B96="","",$G96*$H96)</f>
        <v/>
      </c>
    </row>
    <row r="97" spans="3:9">
      <c r="C97" s="8">
        <f>IF($B97="","",VLOOKUP($B97,Sales!$B$5:$C$1004,2,FALSE))</f>
        <v/>
      </c>
      <c r="D97" s="7">
        <f>IF($B97="","",VLOOKUP($B97,Sales!$B$5:$D$1004,3,FALSE))</f>
        <v/>
      </c>
      <c r="E97" s="7">
        <f>IF($B97="","",VLOOKUP($B97,Sales!$B$5:$E$1004,4,FALSE))</f>
        <v/>
      </c>
      <c r="G97" s="5">
        <f>IF($B97="","",VLOOKUP($F97,Production!$B$5:$G$1004,6,FALSE))</f>
        <v/>
      </c>
      <c r="I97" s="5">
        <f>IF($B97="","",$G97*$H97)</f>
        <v/>
      </c>
    </row>
    <row r="98" spans="3:9">
      <c r="C98" s="8">
        <f>IF($B98="","",VLOOKUP($B98,Sales!$B$5:$C$1004,2,FALSE))</f>
        <v/>
      </c>
      <c r="D98" s="7">
        <f>IF($B98="","",VLOOKUP($B98,Sales!$B$5:$D$1004,3,FALSE))</f>
        <v/>
      </c>
      <c r="E98" s="7">
        <f>IF($B98="","",VLOOKUP($B98,Sales!$B$5:$E$1004,4,FALSE))</f>
        <v/>
      </c>
      <c r="G98" s="5">
        <f>IF($B98="","",VLOOKUP($F98,Production!$B$5:$G$1004,6,FALSE))</f>
        <v/>
      </c>
      <c r="I98" s="5">
        <f>IF($B98="","",$G98*$H98)</f>
        <v/>
      </c>
    </row>
    <row r="99" spans="3:9">
      <c r="C99" s="8">
        <f>IF($B99="","",VLOOKUP($B99,Sales!$B$5:$C$1004,2,FALSE))</f>
        <v/>
      </c>
      <c r="D99" s="7">
        <f>IF($B99="","",VLOOKUP($B99,Sales!$B$5:$D$1004,3,FALSE))</f>
        <v/>
      </c>
      <c r="E99" s="7">
        <f>IF($B99="","",VLOOKUP($B99,Sales!$B$5:$E$1004,4,FALSE))</f>
        <v/>
      </c>
      <c r="G99" s="5">
        <f>IF($B99="","",VLOOKUP($F99,Production!$B$5:$G$1004,6,FALSE))</f>
        <v/>
      </c>
      <c r="I99" s="5">
        <f>IF($B99="","",$G99*$H99)</f>
        <v/>
      </c>
    </row>
    <row r="100" spans="3:9">
      <c r="C100" s="8">
        <f>IF($B100="","",VLOOKUP($B100,Sales!$B$5:$C$1004,2,FALSE))</f>
        <v/>
      </c>
      <c r="D100" s="7">
        <f>IF($B100="","",VLOOKUP($B100,Sales!$B$5:$D$1004,3,FALSE))</f>
        <v/>
      </c>
      <c r="E100" s="7">
        <f>IF($B100="","",VLOOKUP($B100,Sales!$B$5:$E$1004,4,FALSE))</f>
        <v/>
      </c>
      <c r="G100" s="5">
        <f>IF($B100="","",VLOOKUP($F100,Production!$B$5:$G$1004,6,FALSE))</f>
        <v/>
      </c>
      <c r="I100" s="5">
        <f>IF($B100="","",$G100*$H100)</f>
        <v/>
      </c>
    </row>
    <row r="101" spans="3:9">
      <c r="C101" s="8">
        <f>IF($B101="","",VLOOKUP($B101,Sales!$B$5:$C$1004,2,FALSE))</f>
        <v/>
      </c>
      <c r="D101" s="7">
        <f>IF($B101="","",VLOOKUP($B101,Sales!$B$5:$D$1004,3,FALSE))</f>
        <v/>
      </c>
      <c r="E101" s="7">
        <f>IF($B101="","",VLOOKUP($B101,Sales!$B$5:$E$1004,4,FALSE))</f>
        <v/>
      </c>
      <c r="G101" s="5">
        <f>IF($B101="","",VLOOKUP($F101,Production!$B$5:$G$1004,6,FALSE))</f>
        <v/>
      </c>
      <c r="I101" s="5">
        <f>IF($B101="","",$G101*$H101)</f>
        <v/>
      </c>
    </row>
    <row r="102" spans="3:9">
      <c r="C102" s="8">
        <f>IF($B102="","",VLOOKUP($B102,Sales!$B$5:$C$1004,2,FALSE))</f>
        <v/>
      </c>
      <c r="D102" s="7">
        <f>IF($B102="","",VLOOKUP($B102,Sales!$B$5:$D$1004,3,FALSE))</f>
        <v/>
      </c>
      <c r="E102" s="7">
        <f>IF($B102="","",VLOOKUP($B102,Sales!$B$5:$E$1004,4,FALSE))</f>
        <v/>
      </c>
      <c r="G102" s="5">
        <f>IF($B102="","",VLOOKUP($F102,Production!$B$5:$G$1004,6,FALSE))</f>
        <v/>
      </c>
      <c r="I102" s="5">
        <f>IF($B102="","",$G102*$H102)</f>
        <v/>
      </c>
    </row>
    <row r="103" spans="3:9">
      <c r="C103" s="8">
        <f>IF($B103="","",VLOOKUP($B103,Sales!$B$5:$C$1004,2,FALSE))</f>
        <v/>
      </c>
      <c r="D103" s="7">
        <f>IF($B103="","",VLOOKUP($B103,Sales!$B$5:$D$1004,3,FALSE))</f>
        <v/>
      </c>
      <c r="E103" s="7">
        <f>IF($B103="","",VLOOKUP($B103,Sales!$B$5:$E$1004,4,FALSE))</f>
        <v/>
      </c>
      <c r="G103" s="5">
        <f>IF($B103="","",VLOOKUP($F103,Production!$B$5:$G$1004,6,FALSE))</f>
        <v/>
      </c>
      <c r="I103" s="5">
        <f>IF($B103="","",$G103*$H103)</f>
        <v/>
      </c>
    </row>
    <row r="104" spans="3:9">
      <c r="C104" s="8">
        <f>IF($B104="","",VLOOKUP($B104,Sales!$B$5:$C$1004,2,FALSE))</f>
        <v/>
      </c>
      <c r="D104" s="7">
        <f>IF($B104="","",VLOOKUP($B104,Sales!$B$5:$D$1004,3,FALSE))</f>
        <v/>
      </c>
      <c r="E104" s="7">
        <f>IF($B104="","",VLOOKUP($B104,Sales!$B$5:$E$1004,4,FALSE))</f>
        <v/>
      </c>
      <c r="G104" s="5">
        <f>IF($B104="","",VLOOKUP($F104,Production!$B$5:$G$1004,6,FALSE))</f>
        <v/>
      </c>
      <c r="I104" s="5">
        <f>IF($B104="","",$G104*$H104)</f>
        <v/>
      </c>
    </row>
    <row r="105" spans="3:9">
      <c r="C105" s="8">
        <f>IF($B105="","",VLOOKUP($B105,Sales!$B$5:$C$1004,2,FALSE))</f>
        <v/>
      </c>
      <c r="D105" s="7">
        <f>IF($B105="","",VLOOKUP($B105,Sales!$B$5:$D$1004,3,FALSE))</f>
        <v/>
      </c>
      <c r="E105" s="7">
        <f>IF($B105="","",VLOOKUP($B105,Sales!$B$5:$E$1004,4,FALSE))</f>
        <v/>
      </c>
      <c r="G105" s="5">
        <f>IF($B105="","",VLOOKUP($F105,Production!$B$5:$G$1004,6,FALSE))</f>
        <v/>
      </c>
      <c r="I105" s="5">
        <f>IF($B105="","",$G105*$H105)</f>
        <v/>
      </c>
    </row>
    <row r="106" spans="3:9">
      <c r="C106" s="8">
        <f>IF($B106="","",VLOOKUP($B106,Sales!$B$5:$C$1004,2,FALSE))</f>
        <v/>
      </c>
      <c r="D106" s="7">
        <f>IF($B106="","",VLOOKUP($B106,Sales!$B$5:$D$1004,3,FALSE))</f>
        <v/>
      </c>
      <c r="E106" s="7">
        <f>IF($B106="","",VLOOKUP($B106,Sales!$B$5:$E$1004,4,FALSE))</f>
        <v/>
      </c>
      <c r="G106" s="5">
        <f>IF($B106="","",VLOOKUP($F106,Production!$B$5:$G$1004,6,FALSE))</f>
        <v/>
      </c>
      <c r="I106" s="5">
        <f>IF($B106="","",$G106*$H106)</f>
        <v/>
      </c>
    </row>
    <row r="107" spans="3:9">
      <c r="C107" s="8">
        <f>IF($B107="","",VLOOKUP($B107,Sales!$B$5:$C$1004,2,FALSE))</f>
        <v/>
      </c>
      <c r="D107" s="7">
        <f>IF($B107="","",VLOOKUP($B107,Sales!$B$5:$D$1004,3,FALSE))</f>
        <v/>
      </c>
      <c r="E107" s="7">
        <f>IF($B107="","",VLOOKUP($B107,Sales!$B$5:$E$1004,4,FALSE))</f>
        <v/>
      </c>
      <c r="G107" s="5">
        <f>IF($B107="","",VLOOKUP($F107,Production!$B$5:$G$1004,6,FALSE))</f>
        <v/>
      </c>
      <c r="I107" s="5">
        <f>IF($B107="","",$G107*$H107)</f>
        <v/>
      </c>
    </row>
    <row r="108" spans="3:9">
      <c r="C108" s="8">
        <f>IF($B108="","",VLOOKUP($B108,Sales!$B$5:$C$1004,2,FALSE))</f>
        <v/>
      </c>
      <c r="D108" s="7">
        <f>IF($B108="","",VLOOKUP($B108,Sales!$B$5:$D$1004,3,FALSE))</f>
        <v/>
      </c>
      <c r="E108" s="7">
        <f>IF($B108="","",VLOOKUP($B108,Sales!$B$5:$E$1004,4,FALSE))</f>
        <v/>
      </c>
      <c r="G108" s="5">
        <f>IF($B108="","",VLOOKUP($F108,Production!$B$5:$G$1004,6,FALSE))</f>
        <v/>
      </c>
      <c r="I108" s="5">
        <f>IF($B108="","",$G108*$H108)</f>
        <v/>
      </c>
    </row>
    <row r="109" spans="3:9">
      <c r="C109" s="8">
        <f>IF($B109="","",VLOOKUP($B109,Sales!$B$5:$C$1004,2,FALSE))</f>
        <v/>
      </c>
      <c r="D109" s="7">
        <f>IF($B109="","",VLOOKUP($B109,Sales!$B$5:$D$1004,3,FALSE))</f>
        <v/>
      </c>
      <c r="E109" s="7">
        <f>IF($B109="","",VLOOKUP($B109,Sales!$B$5:$E$1004,4,FALSE))</f>
        <v/>
      </c>
      <c r="G109" s="5">
        <f>IF($B109="","",VLOOKUP($F109,Production!$B$5:$G$1004,6,FALSE))</f>
        <v/>
      </c>
      <c r="I109" s="5">
        <f>IF($B109="","",$G109*$H109)</f>
        <v/>
      </c>
    </row>
    <row r="110" spans="3:9">
      <c r="C110" s="8">
        <f>IF($B110="","",VLOOKUP($B110,Sales!$B$5:$C$1004,2,FALSE))</f>
        <v/>
      </c>
      <c r="D110" s="7">
        <f>IF($B110="","",VLOOKUP($B110,Sales!$B$5:$D$1004,3,FALSE))</f>
        <v/>
      </c>
      <c r="E110" s="7">
        <f>IF($B110="","",VLOOKUP($B110,Sales!$B$5:$E$1004,4,FALSE))</f>
        <v/>
      </c>
      <c r="G110" s="5">
        <f>IF($B110="","",VLOOKUP($F110,Production!$B$5:$G$1004,6,FALSE))</f>
        <v/>
      </c>
      <c r="I110" s="5">
        <f>IF($B110="","",$G110*$H110)</f>
        <v/>
      </c>
    </row>
    <row r="111" spans="3:9">
      <c r="C111" s="8">
        <f>IF($B111="","",VLOOKUP($B111,Sales!$B$5:$C$1004,2,FALSE))</f>
        <v/>
      </c>
      <c r="D111" s="7">
        <f>IF($B111="","",VLOOKUP($B111,Sales!$B$5:$D$1004,3,FALSE))</f>
        <v/>
      </c>
      <c r="E111" s="7">
        <f>IF($B111="","",VLOOKUP($B111,Sales!$B$5:$E$1004,4,FALSE))</f>
        <v/>
      </c>
      <c r="G111" s="5">
        <f>IF($B111="","",VLOOKUP($F111,Production!$B$5:$G$1004,6,FALSE))</f>
        <v/>
      </c>
      <c r="I111" s="5">
        <f>IF($B111="","",$G111*$H111)</f>
        <v/>
      </c>
    </row>
    <row r="112" spans="3:9">
      <c r="C112" s="8">
        <f>IF($B112="","",VLOOKUP($B112,Sales!$B$5:$C$1004,2,FALSE))</f>
        <v/>
      </c>
      <c r="D112" s="7">
        <f>IF($B112="","",VLOOKUP($B112,Sales!$B$5:$D$1004,3,FALSE))</f>
        <v/>
      </c>
      <c r="E112" s="7">
        <f>IF($B112="","",VLOOKUP($B112,Sales!$B$5:$E$1004,4,FALSE))</f>
        <v/>
      </c>
      <c r="G112" s="5">
        <f>IF($B112="","",VLOOKUP($F112,Production!$B$5:$G$1004,6,FALSE))</f>
        <v/>
      </c>
      <c r="I112" s="5">
        <f>IF($B112="","",$G112*$H112)</f>
        <v/>
      </c>
    </row>
    <row r="113" spans="3:9">
      <c r="C113" s="8">
        <f>IF($B113="","",VLOOKUP($B113,Sales!$B$5:$C$1004,2,FALSE))</f>
        <v/>
      </c>
      <c r="D113" s="7">
        <f>IF($B113="","",VLOOKUP($B113,Sales!$B$5:$D$1004,3,FALSE))</f>
        <v/>
      </c>
      <c r="E113" s="7">
        <f>IF($B113="","",VLOOKUP($B113,Sales!$B$5:$E$1004,4,FALSE))</f>
        <v/>
      </c>
      <c r="G113" s="5">
        <f>IF($B113="","",VLOOKUP($F113,Production!$B$5:$G$1004,6,FALSE))</f>
        <v/>
      </c>
      <c r="I113" s="5">
        <f>IF($B113="","",$G113*$H113)</f>
        <v/>
      </c>
    </row>
    <row r="114" spans="3:9">
      <c r="C114" s="8">
        <f>IF($B114="","",VLOOKUP($B114,Sales!$B$5:$C$1004,2,FALSE))</f>
        <v/>
      </c>
      <c r="D114" s="7">
        <f>IF($B114="","",VLOOKUP($B114,Sales!$B$5:$D$1004,3,FALSE))</f>
        <v/>
      </c>
      <c r="E114" s="7">
        <f>IF($B114="","",VLOOKUP($B114,Sales!$B$5:$E$1004,4,FALSE))</f>
        <v/>
      </c>
      <c r="G114" s="5">
        <f>IF($B114="","",VLOOKUP($F114,Production!$B$5:$G$1004,6,FALSE))</f>
        <v/>
      </c>
      <c r="I114" s="5">
        <f>IF($B114="","",$G114*$H114)</f>
        <v/>
      </c>
    </row>
    <row r="115" spans="3:9">
      <c r="C115" s="8">
        <f>IF($B115="","",VLOOKUP($B115,Sales!$B$5:$C$1004,2,FALSE))</f>
        <v/>
      </c>
      <c r="D115" s="7">
        <f>IF($B115="","",VLOOKUP($B115,Sales!$B$5:$D$1004,3,FALSE))</f>
        <v/>
      </c>
      <c r="E115" s="7">
        <f>IF($B115="","",VLOOKUP($B115,Sales!$B$5:$E$1004,4,FALSE))</f>
        <v/>
      </c>
      <c r="G115" s="5">
        <f>IF($B115="","",VLOOKUP($F115,Production!$B$5:$G$1004,6,FALSE))</f>
        <v/>
      </c>
      <c r="I115" s="5">
        <f>IF($B115="","",$G115*$H115)</f>
        <v/>
      </c>
    </row>
    <row r="116" spans="3:9">
      <c r="C116" s="8">
        <f>IF($B116="","",VLOOKUP($B116,Sales!$B$5:$C$1004,2,FALSE))</f>
        <v/>
      </c>
      <c r="D116" s="7">
        <f>IF($B116="","",VLOOKUP($B116,Sales!$B$5:$D$1004,3,FALSE))</f>
        <v/>
      </c>
      <c r="E116" s="7">
        <f>IF($B116="","",VLOOKUP($B116,Sales!$B$5:$E$1004,4,FALSE))</f>
        <v/>
      </c>
      <c r="G116" s="5">
        <f>IF($B116="","",VLOOKUP($F116,Production!$B$5:$G$1004,6,FALSE))</f>
        <v/>
      </c>
      <c r="I116" s="5">
        <f>IF($B116="","",$G116*$H116)</f>
        <v/>
      </c>
    </row>
    <row r="117" spans="3:9">
      <c r="C117" s="8">
        <f>IF($B117="","",VLOOKUP($B117,Sales!$B$5:$C$1004,2,FALSE))</f>
        <v/>
      </c>
      <c r="D117" s="7">
        <f>IF($B117="","",VLOOKUP($B117,Sales!$B$5:$D$1004,3,FALSE))</f>
        <v/>
      </c>
      <c r="E117" s="7">
        <f>IF($B117="","",VLOOKUP($B117,Sales!$B$5:$E$1004,4,FALSE))</f>
        <v/>
      </c>
      <c r="G117" s="5">
        <f>IF($B117="","",VLOOKUP($F117,Production!$B$5:$G$1004,6,FALSE))</f>
        <v/>
      </c>
      <c r="I117" s="5">
        <f>IF($B117="","",$G117*$H117)</f>
        <v/>
      </c>
    </row>
    <row r="118" spans="3:9">
      <c r="C118" s="8">
        <f>IF($B118="","",VLOOKUP($B118,Sales!$B$5:$C$1004,2,FALSE))</f>
        <v/>
      </c>
      <c r="D118" s="7">
        <f>IF($B118="","",VLOOKUP($B118,Sales!$B$5:$D$1004,3,FALSE))</f>
        <v/>
      </c>
      <c r="E118" s="7">
        <f>IF($B118="","",VLOOKUP($B118,Sales!$B$5:$E$1004,4,FALSE))</f>
        <v/>
      </c>
      <c r="G118" s="5">
        <f>IF($B118="","",VLOOKUP($F118,Production!$B$5:$G$1004,6,FALSE))</f>
        <v/>
      </c>
      <c r="I118" s="5">
        <f>IF($B118="","",$G118*$H118)</f>
        <v/>
      </c>
    </row>
    <row r="119" spans="3:9">
      <c r="C119" s="8">
        <f>IF($B119="","",VLOOKUP($B119,Sales!$B$5:$C$1004,2,FALSE))</f>
        <v/>
      </c>
      <c r="D119" s="7">
        <f>IF($B119="","",VLOOKUP($B119,Sales!$B$5:$D$1004,3,FALSE))</f>
        <v/>
      </c>
      <c r="E119" s="7">
        <f>IF($B119="","",VLOOKUP($B119,Sales!$B$5:$E$1004,4,FALSE))</f>
        <v/>
      </c>
      <c r="G119" s="5">
        <f>IF($B119="","",VLOOKUP($F119,Production!$B$5:$G$1004,6,FALSE))</f>
        <v/>
      </c>
      <c r="I119" s="5">
        <f>IF($B119="","",$G119*$H119)</f>
        <v/>
      </c>
    </row>
    <row r="120" spans="3:9">
      <c r="C120" s="8">
        <f>IF($B120="","",VLOOKUP($B120,Sales!$B$5:$C$1004,2,FALSE))</f>
        <v/>
      </c>
      <c r="D120" s="7">
        <f>IF($B120="","",VLOOKUP($B120,Sales!$B$5:$D$1004,3,FALSE))</f>
        <v/>
      </c>
      <c r="E120" s="7">
        <f>IF($B120="","",VLOOKUP($B120,Sales!$B$5:$E$1004,4,FALSE))</f>
        <v/>
      </c>
      <c r="G120" s="5">
        <f>IF($B120="","",VLOOKUP($F120,Production!$B$5:$G$1004,6,FALSE))</f>
        <v/>
      </c>
      <c r="I120" s="5">
        <f>IF($B120="","",$G120*$H120)</f>
        <v/>
      </c>
    </row>
    <row r="121" spans="3:9">
      <c r="C121" s="8">
        <f>IF($B121="","",VLOOKUP($B121,Sales!$B$5:$C$1004,2,FALSE))</f>
        <v/>
      </c>
      <c r="D121" s="7">
        <f>IF($B121="","",VLOOKUP($B121,Sales!$B$5:$D$1004,3,FALSE))</f>
        <v/>
      </c>
      <c r="E121" s="7">
        <f>IF($B121="","",VLOOKUP($B121,Sales!$B$5:$E$1004,4,FALSE))</f>
        <v/>
      </c>
      <c r="G121" s="5">
        <f>IF($B121="","",VLOOKUP($F121,Production!$B$5:$G$1004,6,FALSE))</f>
        <v/>
      </c>
      <c r="I121" s="5">
        <f>IF($B121="","",$G121*$H121)</f>
        <v/>
      </c>
    </row>
    <row r="122" spans="3:9">
      <c r="C122" s="8">
        <f>IF($B122="","",VLOOKUP($B122,Sales!$B$5:$C$1004,2,FALSE))</f>
        <v/>
      </c>
      <c r="D122" s="7">
        <f>IF($B122="","",VLOOKUP($B122,Sales!$B$5:$D$1004,3,FALSE))</f>
        <v/>
      </c>
      <c r="E122" s="7">
        <f>IF($B122="","",VLOOKUP($B122,Sales!$B$5:$E$1004,4,FALSE))</f>
        <v/>
      </c>
      <c r="G122" s="5">
        <f>IF($B122="","",VLOOKUP($F122,Production!$B$5:$G$1004,6,FALSE))</f>
        <v/>
      </c>
      <c r="I122" s="5">
        <f>IF($B122="","",$G122*$H122)</f>
        <v/>
      </c>
    </row>
    <row r="123" spans="3:9">
      <c r="C123" s="8">
        <f>IF($B123="","",VLOOKUP($B123,Sales!$B$5:$C$1004,2,FALSE))</f>
        <v/>
      </c>
      <c r="D123" s="7">
        <f>IF($B123="","",VLOOKUP($B123,Sales!$B$5:$D$1004,3,FALSE))</f>
        <v/>
      </c>
      <c r="E123" s="7">
        <f>IF($B123="","",VLOOKUP($B123,Sales!$B$5:$E$1004,4,FALSE))</f>
        <v/>
      </c>
      <c r="G123" s="5">
        <f>IF($B123="","",VLOOKUP($F123,Production!$B$5:$G$1004,6,FALSE))</f>
        <v/>
      </c>
      <c r="I123" s="5">
        <f>IF($B123="","",$G123*$H123)</f>
        <v/>
      </c>
    </row>
    <row r="124" spans="3:9">
      <c r="C124" s="8">
        <f>IF($B124="","",VLOOKUP($B124,Sales!$B$5:$C$1004,2,FALSE))</f>
        <v/>
      </c>
      <c r="D124" s="7">
        <f>IF($B124="","",VLOOKUP($B124,Sales!$B$5:$D$1004,3,FALSE))</f>
        <v/>
      </c>
      <c r="E124" s="7">
        <f>IF($B124="","",VLOOKUP($B124,Sales!$B$5:$E$1004,4,FALSE))</f>
        <v/>
      </c>
      <c r="G124" s="5">
        <f>IF($B124="","",VLOOKUP($F124,Production!$B$5:$G$1004,6,FALSE))</f>
        <v/>
      </c>
      <c r="I124" s="5">
        <f>IF($B124="","",$G124*$H124)</f>
        <v/>
      </c>
    </row>
    <row r="125" spans="3:9">
      <c r="C125" s="8">
        <f>IF($B125="","",VLOOKUP($B125,Sales!$B$5:$C$1004,2,FALSE))</f>
        <v/>
      </c>
      <c r="D125" s="7">
        <f>IF($B125="","",VLOOKUP($B125,Sales!$B$5:$D$1004,3,FALSE))</f>
        <v/>
      </c>
      <c r="E125" s="7">
        <f>IF($B125="","",VLOOKUP($B125,Sales!$B$5:$E$1004,4,FALSE))</f>
        <v/>
      </c>
      <c r="G125" s="5">
        <f>IF($B125="","",VLOOKUP($F125,Production!$B$5:$G$1004,6,FALSE))</f>
        <v/>
      </c>
      <c r="I125" s="5">
        <f>IF($B125="","",$G125*$H125)</f>
        <v/>
      </c>
    </row>
    <row r="126" spans="3:9">
      <c r="C126" s="8">
        <f>IF($B126="","",VLOOKUP($B126,Sales!$B$5:$C$1004,2,FALSE))</f>
        <v/>
      </c>
      <c r="D126" s="7">
        <f>IF($B126="","",VLOOKUP($B126,Sales!$B$5:$D$1004,3,FALSE))</f>
        <v/>
      </c>
      <c r="E126" s="7">
        <f>IF($B126="","",VLOOKUP($B126,Sales!$B$5:$E$1004,4,FALSE))</f>
        <v/>
      </c>
      <c r="G126" s="5">
        <f>IF($B126="","",VLOOKUP($F126,Production!$B$5:$G$1004,6,FALSE))</f>
        <v/>
      </c>
      <c r="I126" s="5">
        <f>IF($B126="","",$G126*$H126)</f>
        <v/>
      </c>
    </row>
    <row r="127" spans="3:9">
      <c r="C127" s="8">
        <f>IF($B127="","",VLOOKUP($B127,Sales!$B$5:$C$1004,2,FALSE))</f>
        <v/>
      </c>
      <c r="D127" s="7">
        <f>IF($B127="","",VLOOKUP($B127,Sales!$B$5:$D$1004,3,FALSE))</f>
        <v/>
      </c>
      <c r="E127" s="7">
        <f>IF($B127="","",VLOOKUP($B127,Sales!$B$5:$E$1004,4,FALSE))</f>
        <v/>
      </c>
      <c r="G127" s="5">
        <f>IF($B127="","",VLOOKUP($F127,Production!$B$5:$G$1004,6,FALSE))</f>
        <v/>
      </c>
      <c r="I127" s="5">
        <f>IF($B127="","",$G127*$H127)</f>
        <v/>
      </c>
    </row>
    <row r="128" spans="3:9">
      <c r="C128" s="8">
        <f>IF($B128="","",VLOOKUP($B128,Sales!$B$5:$C$1004,2,FALSE))</f>
        <v/>
      </c>
      <c r="D128" s="7">
        <f>IF($B128="","",VLOOKUP($B128,Sales!$B$5:$D$1004,3,FALSE))</f>
        <v/>
      </c>
      <c r="E128" s="7">
        <f>IF($B128="","",VLOOKUP($B128,Sales!$B$5:$E$1004,4,FALSE))</f>
        <v/>
      </c>
      <c r="G128" s="5">
        <f>IF($B128="","",VLOOKUP($F128,Production!$B$5:$G$1004,6,FALSE))</f>
        <v/>
      </c>
      <c r="I128" s="5">
        <f>IF($B128="","",$G128*$H128)</f>
        <v/>
      </c>
    </row>
    <row r="129" spans="3:9">
      <c r="C129" s="8">
        <f>IF($B129="","",VLOOKUP($B129,Sales!$B$5:$C$1004,2,FALSE))</f>
        <v/>
      </c>
      <c r="D129" s="7">
        <f>IF($B129="","",VLOOKUP($B129,Sales!$B$5:$D$1004,3,FALSE))</f>
        <v/>
      </c>
      <c r="E129" s="7">
        <f>IF($B129="","",VLOOKUP($B129,Sales!$B$5:$E$1004,4,FALSE))</f>
        <v/>
      </c>
      <c r="G129" s="5">
        <f>IF($B129="","",VLOOKUP($F129,Production!$B$5:$G$1004,6,FALSE))</f>
        <v/>
      </c>
      <c r="I129" s="5">
        <f>IF($B129="","",$G129*$H129)</f>
        <v/>
      </c>
    </row>
    <row r="130" spans="3:9">
      <c r="C130" s="8">
        <f>IF($B130="","",VLOOKUP($B130,Sales!$B$5:$C$1004,2,FALSE))</f>
        <v/>
      </c>
      <c r="D130" s="7">
        <f>IF($B130="","",VLOOKUP($B130,Sales!$B$5:$D$1004,3,FALSE))</f>
        <v/>
      </c>
      <c r="E130" s="7">
        <f>IF($B130="","",VLOOKUP($B130,Sales!$B$5:$E$1004,4,FALSE))</f>
        <v/>
      </c>
      <c r="G130" s="5">
        <f>IF($B130="","",VLOOKUP($F130,Production!$B$5:$G$1004,6,FALSE))</f>
        <v/>
      </c>
      <c r="I130" s="5">
        <f>IF($B130="","",$G130*$H130)</f>
        <v/>
      </c>
    </row>
    <row r="131" spans="3:9">
      <c r="C131" s="8">
        <f>IF($B131="","",VLOOKUP($B131,Sales!$B$5:$C$1004,2,FALSE))</f>
        <v/>
      </c>
      <c r="D131" s="7">
        <f>IF($B131="","",VLOOKUP($B131,Sales!$B$5:$D$1004,3,FALSE))</f>
        <v/>
      </c>
      <c r="E131" s="7">
        <f>IF($B131="","",VLOOKUP($B131,Sales!$B$5:$E$1004,4,FALSE))</f>
        <v/>
      </c>
      <c r="G131" s="5">
        <f>IF($B131="","",VLOOKUP($F131,Production!$B$5:$G$1004,6,FALSE))</f>
        <v/>
      </c>
      <c r="I131" s="5">
        <f>IF($B131="","",$G131*$H131)</f>
        <v/>
      </c>
    </row>
    <row r="132" spans="3:9">
      <c r="C132" s="8">
        <f>IF($B132="","",VLOOKUP($B132,Sales!$B$5:$C$1004,2,FALSE))</f>
        <v/>
      </c>
      <c r="D132" s="7">
        <f>IF($B132="","",VLOOKUP($B132,Sales!$B$5:$D$1004,3,FALSE))</f>
        <v/>
      </c>
      <c r="E132" s="7">
        <f>IF($B132="","",VLOOKUP($B132,Sales!$B$5:$E$1004,4,FALSE))</f>
        <v/>
      </c>
      <c r="G132" s="5">
        <f>IF($B132="","",VLOOKUP($F132,Production!$B$5:$G$1004,6,FALSE))</f>
        <v/>
      </c>
      <c r="I132" s="5">
        <f>IF($B132="","",$G132*$H132)</f>
        <v/>
      </c>
    </row>
    <row r="133" spans="3:9">
      <c r="C133" s="8">
        <f>IF($B133="","",VLOOKUP($B133,Sales!$B$5:$C$1004,2,FALSE))</f>
        <v/>
      </c>
      <c r="D133" s="7">
        <f>IF($B133="","",VLOOKUP($B133,Sales!$B$5:$D$1004,3,FALSE))</f>
        <v/>
      </c>
      <c r="E133" s="7">
        <f>IF($B133="","",VLOOKUP($B133,Sales!$B$5:$E$1004,4,FALSE))</f>
        <v/>
      </c>
      <c r="G133" s="5">
        <f>IF($B133="","",VLOOKUP($F133,Production!$B$5:$G$1004,6,FALSE))</f>
        <v/>
      </c>
      <c r="I133" s="5">
        <f>IF($B133="","",$G133*$H133)</f>
        <v/>
      </c>
    </row>
    <row r="134" spans="3:9">
      <c r="C134" s="8">
        <f>IF($B134="","",VLOOKUP($B134,Sales!$B$5:$C$1004,2,FALSE))</f>
        <v/>
      </c>
      <c r="D134" s="7">
        <f>IF($B134="","",VLOOKUP($B134,Sales!$B$5:$D$1004,3,FALSE))</f>
        <v/>
      </c>
      <c r="E134" s="7">
        <f>IF($B134="","",VLOOKUP($B134,Sales!$B$5:$E$1004,4,FALSE))</f>
        <v/>
      </c>
      <c r="G134" s="5">
        <f>IF($B134="","",VLOOKUP($F134,Production!$B$5:$G$1004,6,FALSE))</f>
        <v/>
      </c>
      <c r="I134" s="5">
        <f>IF($B134="","",$G134*$H134)</f>
        <v/>
      </c>
    </row>
    <row r="135" spans="3:9">
      <c r="C135" s="8">
        <f>IF($B135="","",VLOOKUP($B135,Sales!$B$5:$C$1004,2,FALSE))</f>
        <v/>
      </c>
      <c r="D135" s="7">
        <f>IF($B135="","",VLOOKUP($B135,Sales!$B$5:$D$1004,3,FALSE))</f>
        <v/>
      </c>
      <c r="E135" s="7">
        <f>IF($B135="","",VLOOKUP($B135,Sales!$B$5:$E$1004,4,FALSE))</f>
        <v/>
      </c>
      <c r="G135" s="5">
        <f>IF($B135="","",VLOOKUP($F135,Production!$B$5:$G$1004,6,FALSE))</f>
        <v/>
      </c>
      <c r="I135" s="5">
        <f>IF($B135="","",$G135*$H135)</f>
        <v/>
      </c>
    </row>
    <row r="136" spans="3:9">
      <c r="C136" s="8">
        <f>IF($B136="","",VLOOKUP($B136,Sales!$B$5:$C$1004,2,FALSE))</f>
        <v/>
      </c>
      <c r="D136" s="7">
        <f>IF($B136="","",VLOOKUP($B136,Sales!$B$5:$D$1004,3,FALSE))</f>
        <v/>
      </c>
      <c r="E136" s="7">
        <f>IF($B136="","",VLOOKUP($B136,Sales!$B$5:$E$1004,4,FALSE))</f>
        <v/>
      </c>
      <c r="G136" s="5">
        <f>IF($B136="","",VLOOKUP($F136,Production!$B$5:$G$1004,6,FALSE))</f>
        <v/>
      </c>
      <c r="I136" s="5">
        <f>IF($B136="","",$G136*$H136)</f>
        <v/>
      </c>
    </row>
    <row r="137" spans="3:9">
      <c r="C137" s="8">
        <f>IF($B137="","",VLOOKUP($B137,Sales!$B$5:$C$1004,2,FALSE))</f>
        <v/>
      </c>
      <c r="D137" s="7">
        <f>IF($B137="","",VLOOKUP($B137,Sales!$B$5:$D$1004,3,FALSE))</f>
        <v/>
      </c>
      <c r="E137" s="7">
        <f>IF($B137="","",VLOOKUP($B137,Sales!$B$5:$E$1004,4,FALSE))</f>
        <v/>
      </c>
      <c r="G137" s="5">
        <f>IF($B137="","",VLOOKUP($F137,Production!$B$5:$G$1004,6,FALSE))</f>
        <v/>
      </c>
      <c r="I137" s="5">
        <f>IF($B137="","",$G137*$H137)</f>
        <v/>
      </c>
    </row>
    <row r="138" spans="3:9">
      <c r="C138" s="8">
        <f>IF($B138="","",VLOOKUP($B138,Sales!$B$5:$C$1004,2,FALSE))</f>
        <v/>
      </c>
      <c r="D138" s="7">
        <f>IF($B138="","",VLOOKUP($B138,Sales!$B$5:$D$1004,3,FALSE))</f>
        <v/>
      </c>
      <c r="E138" s="7">
        <f>IF($B138="","",VLOOKUP($B138,Sales!$B$5:$E$1004,4,FALSE))</f>
        <v/>
      </c>
      <c r="G138" s="5">
        <f>IF($B138="","",VLOOKUP($F138,Production!$B$5:$G$1004,6,FALSE))</f>
        <v/>
      </c>
      <c r="I138" s="5">
        <f>IF($B138="","",$G138*$H138)</f>
        <v/>
      </c>
    </row>
    <row r="139" spans="3:9">
      <c r="C139" s="8">
        <f>IF($B139="","",VLOOKUP($B139,Sales!$B$5:$C$1004,2,FALSE))</f>
        <v/>
      </c>
      <c r="D139" s="7">
        <f>IF($B139="","",VLOOKUP($B139,Sales!$B$5:$D$1004,3,FALSE))</f>
        <v/>
      </c>
      <c r="E139" s="7">
        <f>IF($B139="","",VLOOKUP($B139,Sales!$B$5:$E$1004,4,FALSE))</f>
        <v/>
      </c>
      <c r="G139" s="5">
        <f>IF($B139="","",VLOOKUP($F139,Production!$B$5:$G$1004,6,FALSE))</f>
        <v/>
      </c>
      <c r="I139" s="5">
        <f>IF($B139="","",$G139*$H139)</f>
        <v/>
      </c>
    </row>
    <row r="140" spans="3:9">
      <c r="C140" s="8">
        <f>IF($B140="","",VLOOKUP($B140,Sales!$B$5:$C$1004,2,FALSE))</f>
        <v/>
      </c>
      <c r="D140" s="7">
        <f>IF($B140="","",VLOOKUP($B140,Sales!$B$5:$D$1004,3,FALSE))</f>
        <v/>
      </c>
      <c r="E140" s="7">
        <f>IF($B140="","",VLOOKUP($B140,Sales!$B$5:$E$1004,4,FALSE))</f>
        <v/>
      </c>
      <c r="G140" s="5">
        <f>IF($B140="","",VLOOKUP($F140,Production!$B$5:$G$1004,6,FALSE))</f>
        <v/>
      </c>
      <c r="I140" s="5">
        <f>IF($B140="","",$G140*$H140)</f>
        <v/>
      </c>
    </row>
    <row r="141" spans="3:9">
      <c r="C141" s="8">
        <f>IF($B141="","",VLOOKUP($B141,Sales!$B$5:$C$1004,2,FALSE))</f>
        <v/>
      </c>
      <c r="D141" s="7">
        <f>IF($B141="","",VLOOKUP($B141,Sales!$B$5:$D$1004,3,FALSE))</f>
        <v/>
      </c>
      <c r="E141" s="7">
        <f>IF($B141="","",VLOOKUP($B141,Sales!$B$5:$E$1004,4,FALSE))</f>
        <v/>
      </c>
      <c r="G141" s="5">
        <f>IF($B141="","",VLOOKUP($F141,Production!$B$5:$G$1004,6,FALSE))</f>
        <v/>
      </c>
      <c r="I141" s="5">
        <f>IF($B141="","",$G141*$H141)</f>
        <v/>
      </c>
    </row>
    <row r="142" spans="3:9">
      <c r="C142" s="8">
        <f>IF($B142="","",VLOOKUP($B142,Sales!$B$5:$C$1004,2,FALSE))</f>
        <v/>
      </c>
      <c r="D142" s="7">
        <f>IF($B142="","",VLOOKUP($B142,Sales!$B$5:$D$1004,3,FALSE))</f>
        <v/>
      </c>
      <c r="E142" s="7">
        <f>IF($B142="","",VLOOKUP($B142,Sales!$B$5:$E$1004,4,FALSE))</f>
        <v/>
      </c>
      <c r="G142" s="5">
        <f>IF($B142="","",VLOOKUP($F142,Production!$B$5:$G$1004,6,FALSE))</f>
        <v/>
      </c>
      <c r="I142" s="5">
        <f>IF($B142="","",$G142*$H142)</f>
        <v/>
      </c>
    </row>
    <row r="143" spans="3:9">
      <c r="C143" s="8">
        <f>IF($B143="","",VLOOKUP($B143,Sales!$B$5:$C$1004,2,FALSE))</f>
        <v/>
      </c>
      <c r="D143" s="7">
        <f>IF($B143="","",VLOOKUP($B143,Sales!$B$5:$D$1004,3,FALSE))</f>
        <v/>
      </c>
      <c r="E143" s="7">
        <f>IF($B143="","",VLOOKUP($B143,Sales!$B$5:$E$1004,4,FALSE))</f>
        <v/>
      </c>
      <c r="G143" s="5">
        <f>IF($B143="","",VLOOKUP($F143,Production!$B$5:$G$1004,6,FALSE))</f>
        <v/>
      </c>
      <c r="I143" s="5">
        <f>IF($B143="","",$G143*$H143)</f>
        <v/>
      </c>
    </row>
    <row r="144" spans="3:9">
      <c r="C144" s="8">
        <f>IF($B144="","",VLOOKUP($B144,Sales!$B$5:$C$1004,2,FALSE))</f>
        <v/>
      </c>
      <c r="D144" s="7">
        <f>IF($B144="","",VLOOKUP($B144,Sales!$B$5:$D$1004,3,FALSE))</f>
        <v/>
      </c>
      <c r="E144" s="7">
        <f>IF($B144="","",VLOOKUP($B144,Sales!$B$5:$E$1004,4,FALSE))</f>
        <v/>
      </c>
      <c r="G144" s="5">
        <f>IF($B144="","",VLOOKUP($F144,Production!$B$5:$G$1004,6,FALSE))</f>
        <v/>
      </c>
      <c r="I144" s="5">
        <f>IF($B144="","",$G144*$H144)</f>
        <v/>
      </c>
    </row>
    <row r="145" spans="3:9">
      <c r="C145" s="8">
        <f>IF($B145="","",VLOOKUP($B145,Sales!$B$5:$C$1004,2,FALSE))</f>
        <v/>
      </c>
      <c r="D145" s="7">
        <f>IF($B145="","",VLOOKUP($B145,Sales!$B$5:$D$1004,3,FALSE))</f>
        <v/>
      </c>
      <c r="E145" s="7">
        <f>IF($B145="","",VLOOKUP($B145,Sales!$B$5:$E$1004,4,FALSE))</f>
        <v/>
      </c>
      <c r="G145" s="5">
        <f>IF($B145="","",VLOOKUP($F145,Production!$B$5:$G$1004,6,FALSE))</f>
        <v/>
      </c>
      <c r="I145" s="5">
        <f>IF($B145="","",$G145*$H145)</f>
        <v/>
      </c>
    </row>
    <row r="146" spans="3:9">
      <c r="C146" s="8">
        <f>IF($B146="","",VLOOKUP($B146,Sales!$B$5:$C$1004,2,FALSE))</f>
        <v/>
      </c>
      <c r="D146" s="7">
        <f>IF($B146="","",VLOOKUP($B146,Sales!$B$5:$D$1004,3,FALSE))</f>
        <v/>
      </c>
      <c r="E146" s="7">
        <f>IF($B146="","",VLOOKUP($B146,Sales!$B$5:$E$1004,4,FALSE))</f>
        <v/>
      </c>
      <c r="G146" s="5">
        <f>IF($B146="","",VLOOKUP($F146,Production!$B$5:$G$1004,6,FALSE))</f>
        <v/>
      </c>
      <c r="I146" s="5">
        <f>IF($B146="","",$G146*$H146)</f>
        <v/>
      </c>
    </row>
    <row r="147" spans="3:9">
      <c r="C147" s="8">
        <f>IF($B147="","",VLOOKUP($B147,Sales!$B$5:$C$1004,2,FALSE))</f>
        <v/>
      </c>
      <c r="D147" s="7">
        <f>IF($B147="","",VLOOKUP($B147,Sales!$B$5:$D$1004,3,FALSE))</f>
        <v/>
      </c>
      <c r="E147" s="7">
        <f>IF($B147="","",VLOOKUP($B147,Sales!$B$5:$E$1004,4,FALSE))</f>
        <v/>
      </c>
      <c r="G147" s="5">
        <f>IF($B147="","",VLOOKUP($F147,Production!$B$5:$G$1004,6,FALSE))</f>
        <v/>
      </c>
      <c r="I147" s="5">
        <f>IF($B147="","",$G147*$H147)</f>
        <v/>
      </c>
    </row>
    <row r="148" spans="3:9">
      <c r="C148" s="8">
        <f>IF($B148="","",VLOOKUP($B148,Sales!$B$5:$C$1004,2,FALSE))</f>
        <v/>
      </c>
      <c r="D148" s="7">
        <f>IF($B148="","",VLOOKUP($B148,Sales!$B$5:$D$1004,3,FALSE))</f>
        <v/>
      </c>
      <c r="E148" s="7">
        <f>IF($B148="","",VLOOKUP($B148,Sales!$B$5:$E$1004,4,FALSE))</f>
        <v/>
      </c>
      <c r="G148" s="5">
        <f>IF($B148="","",VLOOKUP($F148,Production!$B$5:$G$1004,6,FALSE))</f>
        <v/>
      </c>
      <c r="I148" s="5">
        <f>IF($B148="","",$G148*$H148)</f>
        <v/>
      </c>
    </row>
    <row r="149" spans="3:9">
      <c r="C149" s="8">
        <f>IF($B149="","",VLOOKUP($B149,Sales!$B$5:$C$1004,2,FALSE))</f>
        <v/>
      </c>
      <c r="D149" s="7">
        <f>IF($B149="","",VLOOKUP($B149,Sales!$B$5:$D$1004,3,FALSE))</f>
        <v/>
      </c>
      <c r="E149" s="7">
        <f>IF($B149="","",VLOOKUP($B149,Sales!$B$5:$E$1004,4,FALSE))</f>
        <v/>
      </c>
      <c r="G149" s="5">
        <f>IF($B149="","",VLOOKUP($F149,Production!$B$5:$G$1004,6,FALSE))</f>
        <v/>
      </c>
      <c r="I149" s="5">
        <f>IF($B149="","",$G149*$H149)</f>
        <v/>
      </c>
    </row>
    <row r="150" spans="3:9">
      <c r="C150" s="8">
        <f>IF($B150="","",VLOOKUP($B150,Sales!$B$5:$C$1004,2,FALSE))</f>
        <v/>
      </c>
      <c r="D150" s="7">
        <f>IF($B150="","",VLOOKUP($B150,Sales!$B$5:$D$1004,3,FALSE))</f>
        <v/>
      </c>
      <c r="E150" s="7">
        <f>IF($B150="","",VLOOKUP($B150,Sales!$B$5:$E$1004,4,FALSE))</f>
        <v/>
      </c>
      <c r="G150" s="5">
        <f>IF($B150="","",VLOOKUP($F150,Production!$B$5:$G$1004,6,FALSE))</f>
        <v/>
      </c>
      <c r="I150" s="5">
        <f>IF($B150="","",$G150*$H150)</f>
        <v/>
      </c>
    </row>
    <row r="151" spans="3:9">
      <c r="C151" s="8">
        <f>IF($B151="","",VLOOKUP($B151,Sales!$B$5:$C$1004,2,FALSE))</f>
        <v/>
      </c>
      <c r="D151" s="7">
        <f>IF($B151="","",VLOOKUP($B151,Sales!$B$5:$D$1004,3,FALSE))</f>
        <v/>
      </c>
      <c r="E151" s="7">
        <f>IF($B151="","",VLOOKUP($B151,Sales!$B$5:$E$1004,4,FALSE))</f>
        <v/>
      </c>
      <c r="G151" s="5">
        <f>IF($B151="","",VLOOKUP($F151,Production!$B$5:$G$1004,6,FALSE))</f>
        <v/>
      </c>
      <c r="I151" s="5">
        <f>IF($B151="","",$G151*$H151)</f>
        <v/>
      </c>
    </row>
    <row r="152" spans="3:9">
      <c r="C152" s="8">
        <f>IF($B152="","",VLOOKUP($B152,Sales!$B$5:$C$1004,2,FALSE))</f>
        <v/>
      </c>
      <c r="D152" s="7">
        <f>IF($B152="","",VLOOKUP($B152,Sales!$B$5:$D$1004,3,FALSE))</f>
        <v/>
      </c>
      <c r="E152" s="7">
        <f>IF($B152="","",VLOOKUP($B152,Sales!$B$5:$E$1004,4,FALSE))</f>
        <v/>
      </c>
      <c r="G152" s="5">
        <f>IF($B152="","",VLOOKUP($F152,Production!$B$5:$G$1004,6,FALSE))</f>
        <v/>
      </c>
      <c r="I152" s="5">
        <f>IF($B152="","",$G152*$H152)</f>
        <v/>
      </c>
    </row>
    <row r="153" spans="3:9">
      <c r="C153" s="8">
        <f>IF($B153="","",VLOOKUP($B153,Sales!$B$5:$C$1004,2,FALSE))</f>
        <v/>
      </c>
      <c r="D153" s="7">
        <f>IF($B153="","",VLOOKUP($B153,Sales!$B$5:$D$1004,3,FALSE))</f>
        <v/>
      </c>
      <c r="E153" s="7">
        <f>IF($B153="","",VLOOKUP($B153,Sales!$B$5:$E$1004,4,FALSE))</f>
        <v/>
      </c>
      <c r="G153" s="5">
        <f>IF($B153="","",VLOOKUP($F153,Production!$B$5:$G$1004,6,FALSE))</f>
        <v/>
      </c>
      <c r="I153" s="5">
        <f>IF($B153="","",$G153*$H153)</f>
        <v/>
      </c>
    </row>
    <row r="154" spans="3:9">
      <c r="C154" s="8">
        <f>IF($B154="","",VLOOKUP($B154,Sales!$B$5:$C$1004,2,FALSE))</f>
        <v/>
      </c>
      <c r="D154" s="7">
        <f>IF($B154="","",VLOOKUP($B154,Sales!$B$5:$D$1004,3,FALSE))</f>
        <v/>
      </c>
      <c r="E154" s="7">
        <f>IF($B154="","",VLOOKUP($B154,Sales!$B$5:$E$1004,4,FALSE))</f>
        <v/>
      </c>
      <c r="G154" s="5">
        <f>IF($B154="","",VLOOKUP($F154,Production!$B$5:$G$1004,6,FALSE))</f>
        <v/>
      </c>
      <c r="I154" s="5">
        <f>IF($B154="","",$G154*$H154)</f>
        <v/>
      </c>
    </row>
    <row r="155" spans="3:9">
      <c r="C155" s="8">
        <f>IF($B155="","",VLOOKUP($B155,Sales!$B$5:$C$1004,2,FALSE))</f>
        <v/>
      </c>
      <c r="D155" s="7">
        <f>IF($B155="","",VLOOKUP($B155,Sales!$B$5:$D$1004,3,FALSE))</f>
        <v/>
      </c>
      <c r="E155" s="7">
        <f>IF($B155="","",VLOOKUP($B155,Sales!$B$5:$E$1004,4,FALSE))</f>
        <v/>
      </c>
      <c r="G155" s="5">
        <f>IF($B155="","",VLOOKUP($F155,Production!$B$5:$G$1004,6,FALSE))</f>
        <v/>
      </c>
      <c r="I155" s="5">
        <f>IF($B155="","",$G155*$H155)</f>
        <v/>
      </c>
    </row>
    <row r="156" spans="3:9">
      <c r="C156" s="8">
        <f>IF($B156="","",VLOOKUP($B156,Sales!$B$5:$C$1004,2,FALSE))</f>
        <v/>
      </c>
      <c r="D156" s="7">
        <f>IF($B156="","",VLOOKUP($B156,Sales!$B$5:$D$1004,3,FALSE))</f>
        <v/>
      </c>
      <c r="E156" s="7">
        <f>IF($B156="","",VLOOKUP($B156,Sales!$B$5:$E$1004,4,FALSE))</f>
        <v/>
      </c>
      <c r="G156" s="5">
        <f>IF($B156="","",VLOOKUP($F156,Production!$B$5:$G$1004,6,FALSE))</f>
        <v/>
      </c>
      <c r="I156" s="5">
        <f>IF($B156="","",$G156*$H156)</f>
        <v/>
      </c>
    </row>
    <row r="157" spans="3:9">
      <c r="C157" s="8">
        <f>IF($B157="","",VLOOKUP($B157,Sales!$B$5:$C$1004,2,FALSE))</f>
        <v/>
      </c>
      <c r="D157" s="7">
        <f>IF($B157="","",VLOOKUP($B157,Sales!$B$5:$D$1004,3,FALSE))</f>
        <v/>
      </c>
      <c r="E157" s="7">
        <f>IF($B157="","",VLOOKUP($B157,Sales!$B$5:$E$1004,4,FALSE))</f>
        <v/>
      </c>
      <c r="G157" s="5">
        <f>IF($B157="","",VLOOKUP($F157,Production!$B$5:$G$1004,6,FALSE))</f>
        <v/>
      </c>
      <c r="I157" s="5">
        <f>IF($B157="","",$G157*$H157)</f>
        <v/>
      </c>
    </row>
    <row r="158" spans="3:9">
      <c r="C158" s="8">
        <f>IF($B158="","",VLOOKUP($B158,Sales!$B$5:$C$1004,2,FALSE))</f>
        <v/>
      </c>
      <c r="D158" s="7">
        <f>IF($B158="","",VLOOKUP($B158,Sales!$B$5:$D$1004,3,FALSE))</f>
        <v/>
      </c>
      <c r="E158" s="7">
        <f>IF($B158="","",VLOOKUP($B158,Sales!$B$5:$E$1004,4,FALSE))</f>
        <v/>
      </c>
      <c r="G158" s="5">
        <f>IF($B158="","",VLOOKUP($F158,Production!$B$5:$G$1004,6,FALSE))</f>
        <v/>
      </c>
      <c r="I158" s="5">
        <f>IF($B158="","",$G158*$H158)</f>
        <v/>
      </c>
    </row>
    <row r="159" spans="3:9">
      <c r="C159" s="8">
        <f>IF($B159="","",VLOOKUP($B159,Sales!$B$5:$C$1004,2,FALSE))</f>
        <v/>
      </c>
      <c r="D159" s="7">
        <f>IF($B159="","",VLOOKUP($B159,Sales!$B$5:$D$1004,3,FALSE))</f>
        <v/>
      </c>
      <c r="E159" s="7">
        <f>IF($B159="","",VLOOKUP($B159,Sales!$B$5:$E$1004,4,FALSE))</f>
        <v/>
      </c>
      <c r="G159" s="5">
        <f>IF($B159="","",VLOOKUP($F159,Production!$B$5:$G$1004,6,FALSE))</f>
        <v/>
      </c>
      <c r="I159" s="5">
        <f>IF($B159="","",$G159*$H159)</f>
        <v/>
      </c>
    </row>
    <row r="160" spans="3:9">
      <c r="C160" s="8">
        <f>IF($B160="","",VLOOKUP($B160,Sales!$B$5:$C$1004,2,FALSE))</f>
        <v/>
      </c>
      <c r="D160" s="7">
        <f>IF($B160="","",VLOOKUP($B160,Sales!$B$5:$D$1004,3,FALSE))</f>
        <v/>
      </c>
      <c r="E160" s="7">
        <f>IF($B160="","",VLOOKUP($B160,Sales!$B$5:$E$1004,4,FALSE))</f>
        <v/>
      </c>
      <c r="G160" s="5">
        <f>IF($B160="","",VLOOKUP($F160,Production!$B$5:$G$1004,6,FALSE))</f>
        <v/>
      </c>
      <c r="I160" s="5">
        <f>IF($B160="","",$G160*$H160)</f>
        <v/>
      </c>
    </row>
    <row r="161" spans="3:9">
      <c r="C161" s="8">
        <f>IF($B161="","",VLOOKUP($B161,Sales!$B$5:$C$1004,2,FALSE))</f>
        <v/>
      </c>
      <c r="D161" s="7">
        <f>IF($B161="","",VLOOKUP($B161,Sales!$B$5:$D$1004,3,FALSE))</f>
        <v/>
      </c>
      <c r="E161" s="7">
        <f>IF($B161="","",VLOOKUP($B161,Sales!$B$5:$E$1004,4,FALSE))</f>
        <v/>
      </c>
      <c r="G161" s="5">
        <f>IF($B161="","",VLOOKUP($F161,Production!$B$5:$G$1004,6,FALSE))</f>
        <v/>
      </c>
      <c r="I161" s="5">
        <f>IF($B161="","",$G161*$H161)</f>
        <v/>
      </c>
    </row>
    <row r="162" spans="3:9">
      <c r="C162" s="8">
        <f>IF($B162="","",VLOOKUP($B162,Sales!$B$5:$C$1004,2,FALSE))</f>
        <v/>
      </c>
      <c r="D162" s="7">
        <f>IF($B162="","",VLOOKUP($B162,Sales!$B$5:$D$1004,3,FALSE))</f>
        <v/>
      </c>
      <c r="E162" s="7">
        <f>IF($B162="","",VLOOKUP($B162,Sales!$B$5:$E$1004,4,FALSE))</f>
        <v/>
      </c>
      <c r="G162" s="5">
        <f>IF($B162="","",VLOOKUP($F162,Production!$B$5:$G$1004,6,FALSE))</f>
        <v/>
      </c>
      <c r="I162" s="5">
        <f>IF($B162="","",$G162*$H162)</f>
        <v/>
      </c>
    </row>
    <row r="163" spans="3:9">
      <c r="C163" s="8">
        <f>IF($B163="","",VLOOKUP($B163,Sales!$B$5:$C$1004,2,FALSE))</f>
        <v/>
      </c>
      <c r="D163" s="7">
        <f>IF($B163="","",VLOOKUP($B163,Sales!$B$5:$D$1004,3,FALSE))</f>
        <v/>
      </c>
      <c r="E163" s="7">
        <f>IF($B163="","",VLOOKUP($B163,Sales!$B$5:$E$1004,4,FALSE))</f>
        <v/>
      </c>
      <c r="G163" s="5">
        <f>IF($B163="","",VLOOKUP($F163,Production!$B$5:$G$1004,6,FALSE))</f>
        <v/>
      </c>
      <c r="I163" s="5">
        <f>IF($B163="","",$G163*$H163)</f>
        <v/>
      </c>
    </row>
    <row r="164" spans="3:9">
      <c r="C164" s="8">
        <f>IF($B164="","",VLOOKUP($B164,Sales!$B$5:$C$1004,2,FALSE))</f>
        <v/>
      </c>
      <c r="D164" s="7">
        <f>IF($B164="","",VLOOKUP($B164,Sales!$B$5:$D$1004,3,FALSE))</f>
        <v/>
      </c>
      <c r="E164" s="7">
        <f>IF($B164="","",VLOOKUP($B164,Sales!$B$5:$E$1004,4,FALSE))</f>
        <v/>
      </c>
      <c r="G164" s="5">
        <f>IF($B164="","",VLOOKUP($F164,Production!$B$5:$G$1004,6,FALSE))</f>
        <v/>
      </c>
      <c r="I164" s="5">
        <f>IF($B164="","",$G164*$H164)</f>
        <v/>
      </c>
    </row>
    <row r="165" spans="3:9">
      <c r="C165" s="8">
        <f>IF($B165="","",VLOOKUP($B165,Sales!$B$5:$C$1004,2,FALSE))</f>
        <v/>
      </c>
      <c r="D165" s="7">
        <f>IF($B165="","",VLOOKUP($B165,Sales!$B$5:$D$1004,3,FALSE))</f>
        <v/>
      </c>
      <c r="E165" s="7">
        <f>IF($B165="","",VLOOKUP($B165,Sales!$B$5:$E$1004,4,FALSE))</f>
        <v/>
      </c>
      <c r="G165" s="5">
        <f>IF($B165="","",VLOOKUP($F165,Production!$B$5:$G$1004,6,FALSE))</f>
        <v/>
      </c>
      <c r="I165" s="5">
        <f>IF($B165="","",$G165*$H165)</f>
        <v/>
      </c>
    </row>
    <row r="166" spans="3:9">
      <c r="C166" s="8">
        <f>IF($B166="","",VLOOKUP($B166,Sales!$B$5:$C$1004,2,FALSE))</f>
        <v/>
      </c>
      <c r="D166" s="7">
        <f>IF($B166="","",VLOOKUP($B166,Sales!$B$5:$D$1004,3,FALSE))</f>
        <v/>
      </c>
      <c r="E166" s="7">
        <f>IF($B166="","",VLOOKUP($B166,Sales!$B$5:$E$1004,4,FALSE))</f>
        <v/>
      </c>
      <c r="G166" s="5">
        <f>IF($B166="","",VLOOKUP($F166,Production!$B$5:$G$1004,6,FALSE))</f>
        <v/>
      </c>
      <c r="I166" s="5">
        <f>IF($B166="","",$G166*$H166)</f>
        <v/>
      </c>
    </row>
    <row r="167" spans="3:9">
      <c r="C167" s="8">
        <f>IF($B167="","",VLOOKUP($B167,Sales!$B$5:$C$1004,2,FALSE))</f>
        <v/>
      </c>
      <c r="D167" s="7">
        <f>IF($B167="","",VLOOKUP($B167,Sales!$B$5:$D$1004,3,FALSE))</f>
        <v/>
      </c>
      <c r="E167" s="7">
        <f>IF($B167="","",VLOOKUP($B167,Sales!$B$5:$E$1004,4,FALSE))</f>
        <v/>
      </c>
      <c r="G167" s="5">
        <f>IF($B167="","",VLOOKUP($F167,Production!$B$5:$G$1004,6,FALSE))</f>
        <v/>
      </c>
      <c r="I167" s="5">
        <f>IF($B167="","",$G167*$H167)</f>
        <v/>
      </c>
    </row>
    <row r="168" spans="3:9">
      <c r="C168" s="8">
        <f>IF($B168="","",VLOOKUP($B168,Sales!$B$5:$C$1004,2,FALSE))</f>
        <v/>
      </c>
      <c r="D168" s="7">
        <f>IF($B168="","",VLOOKUP($B168,Sales!$B$5:$D$1004,3,FALSE))</f>
        <v/>
      </c>
      <c r="E168" s="7">
        <f>IF($B168="","",VLOOKUP($B168,Sales!$B$5:$E$1004,4,FALSE))</f>
        <v/>
      </c>
      <c r="G168" s="5">
        <f>IF($B168="","",VLOOKUP($F168,Production!$B$5:$G$1004,6,FALSE))</f>
        <v/>
      </c>
      <c r="I168" s="5">
        <f>IF($B168="","",$G168*$H168)</f>
        <v/>
      </c>
    </row>
    <row r="169" spans="3:9">
      <c r="C169" s="8">
        <f>IF($B169="","",VLOOKUP($B169,Sales!$B$5:$C$1004,2,FALSE))</f>
        <v/>
      </c>
      <c r="D169" s="7">
        <f>IF($B169="","",VLOOKUP($B169,Sales!$B$5:$D$1004,3,FALSE))</f>
        <v/>
      </c>
      <c r="E169" s="7">
        <f>IF($B169="","",VLOOKUP($B169,Sales!$B$5:$E$1004,4,FALSE))</f>
        <v/>
      </c>
      <c r="G169" s="5">
        <f>IF($B169="","",VLOOKUP($F169,Production!$B$5:$G$1004,6,FALSE))</f>
        <v/>
      </c>
      <c r="I169" s="5">
        <f>IF($B169="","",$G169*$H169)</f>
        <v/>
      </c>
    </row>
    <row r="170" spans="3:9">
      <c r="C170" s="8">
        <f>IF($B170="","",VLOOKUP($B170,Sales!$B$5:$C$1004,2,FALSE))</f>
        <v/>
      </c>
      <c r="D170" s="7">
        <f>IF($B170="","",VLOOKUP($B170,Sales!$B$5:$D$1004,3,FALSE))</f>
        <v/>
      </c>
      <c r="E170" s="7">
        <f>IF($B170="","",VLOOKUP($B170,Sales!$B$5:$E$1004,4,FALSE))</f>
        <v/>
      </c>
      <c r="G170" s="5">
        <f>IF($B170="","",VLOOKUP($F170,Production!$B$5:$G$1004,6,FALSE))</f>
        <v/>
      </c>
      <c r="I170" s="5">
        <f>IF($B170="","",$G170*$H170)</f>
        <v/>
      </c>
    </row>
    <row r="171" spans="3:9">
      <c r="C171" s="8">
        <f>IF($B171="","",VLOOKUP($B171,Sales!$B$5:$C$1004,2,FALSE))</f>
        <v/>
      </c>
      <c r="D171" s="7">
        <f>IF($B171="","",VLOOKUP($B171,Sales!$B$5:$D$1004,3,FALSE))</f>
        <v/>
      </c>
      <c r="E171" s="7">
        <f>IF($B171="","",VLOOKUP($B171,Sales!$B$5:$E$1004,4,FALSE))</f>
        <v/>
      </c>
      <c r="G171" s="5">
        <f>IF($B171="","",VLOOKUP($F171,Production!$B$5:$G$1004,6,FALSE))</f>
        <v/>
      </c>
      <c r="I171" s="5">
        <f>IF($B171="","",$G171*$H171)</f>
        <v/>
      </c>
    </row>
    <row r="172" spans="3:9">
      <c r="C172" s="8">
        <f>IF($B172="","",VLOOKUP($B172,Sales!$B$5:$C$1004,2,FALSE))</f>
        <v/>
      </c>
      <c r="D172" s="7">
        <f>IF($B172="","",VLOOKUP($B172,Sales!$B$5:$D$1004,3,FALSE))</f>
        <v/>
      </c>
      <c r="E172" s="7">
        <f>IF($B172="","",VLOOKUP($B172,Sales!$B$5:$E$1004,4,FALSE))</f>
        <v/>
      </c>
      <c r="G172" s="5">
        <f>IF($B172="","",VLOOKUP($F172,Production!$B$5:$G$1004,6,FALSE))</f>
        <v/>
      </c>
      <c r="I172" s="5">
        <f>IF($B172="","",$G172*$H172)</f>
        <v/>
      </c>
    </row>
    <row r="173" spans="3:9">
      <c r="C173" s="8">
        <f>IF($B173="","",VLOOKUP($B173,Sales!$B$5:$C$1004,2,FALSE))</f>
        <v/>
      </c>
      <c r="D173" s="7">
        <f>IF($B173="","",VLOOKUP($B173,Sales!$B$5:$D$1004,3,FALSE))</f>
        <v/>
      </c>
      <c r="E173" s="7">
        <f>IF($B173="","",VLOOKUP($B173,Sales!$B$5:$E$1004,4,FALSE))</f>
        <v/>
      </c>
      <c r="G173" s="5">
        <f>IF($B173="","",VLOOKUP($F173,Production!$B$5:$G$1004,6,FALSE))</f>
        <v/>
      </c>
      <c r="I173" s="5">
        <f>IF($B173="","",$G173*$H173)</f>
        <v/>
      </c>
    </row>
    <row r="174" spans="3:9">
      <c r="C174" s="8">
        <f>IF($B174="","",VLOOKUP($B174,Sales!$B$5:$C$1004,2,FALSE))</f>
        <v/>
      </c>
      <c r="D174" s="7">
        <f>IF($B174="","",VLOOKUP($B174,Sales!$B$5:$D$1004,3,FALSE))</f>
        <v/>
      </c>
      <c r="E174" s="7">
        <f>IF($B174="","",VLOOKUP($B174,Sales!$B$5:$E$1004,4,FALSE))</f>
        <v/>
      </c>
      <c r="G174" s="5">
        <f>IF($B174="","",VLOOKUP($F174,Production!$B$5:$G$1004,6,FALSE))</f>
        <v/>
      </c>
      <c r="I174" s="5">
        <f>IF($B174="","",$G174*$H174)</f>
        <v/>
      </c>
    </row>
    <row r="175" spans="3:9">
      <c r="C175" s="8">
        <f>IF($B175="","",VLOOKUP($B175,Sales!$B$5:$C$1004,2,FALSE))</f>
        <v/>
      </c>
      <c r="D175" s="7">
        <f>IF($B175="","",VLOOKUP($B175,Sales!$B$5:$D$1004,3,FALSE))</f>
        <v/>
      </c>
      <c r="E175" s="7">
        <f>IF($B175="","",VLOOKUP($B175,Sales!$B$5:$E$1004,4,FALSE))</f>
        <v/>
      </c>
      <c r="G175" s="5">
        <f>IF($B175="","",VLOOKUP($F175,Production!$B$5:$G$1004,6,FALSE))</f>
        <v/>
      </c>
      <c r="I175" s="5">
        <f>IF($B175="","",$G175*$H175)</f>
        <v/>
      </c>
    </row>
    <row r="176" spans="3:9">
      <c r="C176" s="8">
        <f>IF($B176="","",VLOOKUP($B176,Sales!$B$5:$C$1004,2,FALSE))</f>
        <v/>
      </c>
      <c r="D176" s="7">
        <f>IF($B176="","",VLOOKUP($B176,Sales!$B$5:$D$1004,3,FALSE))</f>
        <v/>
      </c>
      <c r="E176" s="7">
        <f>IF($B176="","",VLOOKUP($B176,Sales!$B$5:$E$1004,4,FALSE))</f>
        <v/>
      </c>
      <c r="G176" s="5">
        <f>IF($B176="","",VLOOKUP($F176,Production!$B$5:$G$1004,6,FALSE))</f>
        <v/>
      </c>
      <c r="I176" s="5">
        <f>IF($B176="","",$G176*$H176)</f>
        <v/>
      </c>
    </row>
    <row r="177" spans="3:9">
      <c r="C177" s="8">
        <f>IF($B177="","",VLOOKUP($B177,Sales!$B$5:$C$1004,2,FALSE))</f>
        <v/>
      </c>
      <c r="D177" s="7">
        <f>IF($B177="","",VLOOKUP($B177,Sales!$B$5:$D$1004,3,FALSE))</f>
        <v/>
      </c>
      <c r="E177" s="7">
        <f>IF($B177="","",VLOOKUP($B177,Sales!$B$5:$E$1004,4,FALSE))</f>
        <v/>
      </c>
      <c r="G177" s="5">
        <f>IF($B177="","",VLOOKUP($F177,Production!$B$5:$G$1004,6,FALSE))</f>
        <v/>
      </c>
      <c r="I177" s="5">
        <f>IF($B177="","",$G177*$H177)</f>
        <v/>
      </c>
    </row>
    <row r="178" spans="3:9">
      <c r="C178" s="8">
        <f>IF($B178="","",VLOOKUP($B178,Sales!$B$5:$C$1004,2,FALSE))</f>
        <v/>
      </c>
      <c r="D178" s="7">
        <f>IF($B178="","",VLOOKUP($B178,Sales!$B$5:$D$1004,3,FALSE))</f>
        <v/>
      </c>
      <c r="E178" s="7">
        <f>IF($B178="","",VLOOKUP($B178,Sales!$B$5:$E$1004,4,FALSE))</f>
        <v/>
      </c>
      <c r="G178" s="5">
        <f>IF($B178="","",VLOOKUP($F178,Production!$B$5:$G$1004,6,FALSE))</f>
        <v/>
      </c>
      <c r="I178" s="5">
        <f>IF($B178="","",$G178*$H178)</f>
        <v/>
      </c>
    </row>
    <row r="179" spans="3:9">
      <c r="C179" s="8">
        <f>IF($B179="","",VLOOKUP($B179,Sales!$B$5:$C$1004,2,FALSE))</f>
        <v/>
      </c>
      <c r="D179" s="7">
        <f>IF($B179="","",VLOOKUP($B179,Sales!$B$5:$D$1004,3,FALSE))</f>
        <v/>
      </c>
      <c r="E179" s="7">
        <f>IF($B179="","",VLOOKUP($B179,Sales!$B$5:$E$1004,4,FALSE))</f>
        <v/>
      </c>
      <c r="G179" s="5">
        <f>IF($B179="","",VLOOKUP($F179,Production!$B$5:$G$1004,6,FALSE))</f>
        <v/>
      </c>
      <c r="I179" s="5">
        <f>IF($B179="","",$G179*$H179)</f>
        <v/>
      </c>
    </row>
    <row r="180" spans="3:9">
      <c r="C180" s="8">
        <f>IF($B180="","",VLOOKUP($B180,Sales!$B$5:$C$1004,2,FALSE))</f>
        <v/>
      </c>
      <c r="D180" s="7">
        <f>IF($B180="","",VLOOKUP($B180,Sales!$B$5:$D$1004,3,FALSE))</f>
        <v/>
      </c>
      <c r="E180" s="7">
        <f>IF($B180="","",VLOOKUP($B180,Sales!$B$5:$E$1004,4,FALSE))</f>
        <v/>
      </c>
      <c r="G180" s="5">
        <f>IF($B180="","",VLOOKUP($F180,Production!$B$5:$G$1004,6,FALSE))</f>
        <v/>
      </c>
      <c r="I180" s="5">
        <f>IF($B180="","",$G180*$H180)</f>
        <v/>
      </c>
    </row>
    <row r="181" spans="3:9">
      <c r="C181" s="8">
        <f>IF($B181="","",VLOOKUP($B181,Sales!$B$5:$C$1004,2,FALSE))</f>
        <v/>
      </c>
      <c r="D181" s="7">
        <f>IF($B181="","",VLOOKUP($B181,Sales!$B$5:$D$1004,3,FALSE))</f>
        <v/>
      </c>
      <c r="E181" s="7">
        <f>IF($B181="","",VLOOKUP($B181,Sales!$B$5:$E$1004,4,FALSE))</f>
        <v/>
      </c>
      <c r="G181" s="5">
        <f>IF($B181="","",VLOOKUP($F181,Production!$B$5:$G$1004,6,FALSE))</f>
        <v/>
      </c>
      <c r="I181" s="5">
        <f>IF($B181="","",$G181*$H181)</f>
        <v/>
      </c>
    </row>
    <row r="182" spans="3:9">
      <c r="C182" s="8">
        <f>IF($B182="","",VLOOKUP($B182,Sales!$B$5:$C$1004,2,FALSE))</f>
        <v/>
      </c>
      <c r="D182" s="7">
        <f>IF($B182="","",VLOOKUP($B182,Sales!$B$5:$D$1004,3,FALSE))</f>
        <v/>
      </c>
      <c r="E182" s="7">
        <f>IF($B182="","",VLOOKUP($B182,Sales!$B$5:$E$1004,4,FALSE))</f>
        <v/>
      </c>
      <c r="G182" s="5">
        <f>IF($B182="","",VLOOKUP($F182,Production!$B$5:$G$1004,6,FALSE))</f>
        <v/>
      </c>
      <c r="I182" s="5">
        <f>IF($B182="","",$G182*$H182)</f>
        <v/>
      </c>
    </row>
    <row r="183" spans="3:9">
      <c r="C183" s="8">
        <f>IF($B183="","",VLOOKUP($B183,Sales!$B$5:$C$1004,2,FALSE))</f>
        <v/>
      </c>
      <c r="D183" s="7">
        <f>IF($B183="","",VLOOKUP($B183,Sales!$B$5:$D$1004,3,FALSE))</f>
        <v/>
      </c>
      <c r="E183" s="7">
        <f>IF($B183="","",VLOOKUP($B183,Sales!$B$5:$E$1004,4,FALSE))</f>
        <v/>
      </c>
      <c r="G183" s="5">
        <f>IF($B183="","",VLOOKUP($F183,Production!$B$5:$G$1004,6,FALSE))</f>
        <v/>
      </c>
      <c r="I183" s="5">
        <f>IF($B183="","",$G183*$H183)</f>
        <v/>
      </c>
    </row>
    <row r="184" spans="3:9">
      <c r="C184" s="8">
        <f>IF($B184="","",VLOOKUP($B184,Sales!$B$5:$C$1004,2,FALSE))</f>
        <v/>
      </c>
      <c r="D184" s="7">
        <f>IF($B184="","",VLOOKUP($B184,Sales!$B$5:$D$1004,3,FALSE))</f>
        <v/>
      </c>
      <c r="E184" s="7">
        <f>IF($B184="","",VLOOKUP($B184,Sales!$B$5:$E$1004,4,FALSE))</f>
        <v/>
      </c>
      <c r="G184" s="5">
        <f>IF($B184="","",VLOOKUP($F184,Production!$B$5:$G$1004,6,FALSE))</f>
        <v/>
      </c>
      <c r="I184" s="5">
        <f>IF($B184="","",$G184*$H184)</f>
        <v/>
      </c>
    </row>
    <row r="185" spans="3:9">
      <c r="C185" s="8">
        <f>IF($B185="","",VLOOKUP($B185,Sales!$B$5:$C$1004,2,FALSE))</f>
        <v/>
      </c>
      <c r="D185" s="7">
        <f>IF($B185="","",VLOOKUP($B185,Sales!$B$5:$D$1004,3,FALSE))</f>
        <v/>
      </c>
      <c r="E185" s="7">
        <f>IF($B185="","",VLOOKUP($B185,Sales!$B$5:$E$1004,4,FALSE))</f>
        <v/>
      </c>
      <c r="G185" s="5">
        <f>IF($B185="","",VLOOKUP($F185,Production!$B$5:$G$1004,6,FALSE))</f>
        <v/>
      </c>
      <c r="I185" s="5">
        <f>IF($B185="","",$G185*$H185)</f>
        <v/>
      </c>
    </row>
    <row r="186" spans="3:9">
      <c r="C186" s="8">
        <f>IF($B186="","",VLOOKUP($B186,Sales!$B$5:$C$1004,2,FALSE))</f>
        <v/>
      </c>
      <c r="D186" s="7">
        <f>IF($B186="","",VLOOKUP($B186,Sales!$B$5:$D$1004,3,FALSE))</f>
        <v/>
      </c>
      <c r="E186" s="7">
        <f>IF($B186="","",VLOOKUP($B186,Sales!$B$5:$E$1004,4,FALSE))</f>
        <v/>
      </c>
      <c r="G186" s="5">
        <f>IF($B186="","",VLOOKUP($F186,Production!$B$5:$G$1004,6,FALSE))</f>
        <v/>
      </c>
      <c r="I186" s="5">
        <f>IF($B186="","",$G186*$H186)</f>
        <v/>
      </c>
    </row>
    <row r="187" spans="3:9">
      <c r="C187" s="8">
        <f>IF($B187="","",VLOOKUP($B187,Sales!$B$5:$C$1004,2,FALSE))</f>
        <v/>
      </c>
      <c r="D187" s="7">
        <f>IF($B187="","",VLOOKUP($B187,Sales!$B$5:$D$1004,3,FALSE))</f>
        <v/>
      </c>
      <c r="E187" s="7">
        <f>IF($B187="","",VLOOKUP($B187,Sales!$B$5:$E$1004,4,FALSE))</f>
        <v/>
      </c>
      <c r="G187" s="5">
        <f>IF($B187="","",VLOOKUP($F187,Production!$B$5:$G$1004,6,FALSE))</f>
        <v/>
      </c>
      <c r="I187" s="5">
        <f>IF($B187="","",$G187*$H187)</f>
        <v/>
      </c>
    </row>
    <row r="188" spans="3:9">
      <c r="C188" s="8">
        <f>IF($B188="","",VLOOKUP($B188,Sales!$B$5:$C$1004,2,FALSE))</f>
        <v/>
      </c>
      <c r="D188" s="7">
        <f>IF($B188="","",VLOOKUP($B188,Sales!$B$5:$D$1004,3,FALSE))</f>
        <v/>
      </c>
      <c r="E188" s="7">
        <f>IF($B188="","",VLOOKUP($B188,Sales!$B$5:$E$1004,4,FALSE))</f>
        <v/>
      </c>
      <c r="G188" s="5">
        <f>IF($B188="","",VLOOKUP($F188,Production!$B$5:$G$1004,6,FALSE))</f>
        <v/>
      </c>
      <c r="I188" s="5">
        <f>IF($B188="","",$G188*$H188)</f>
        <v/>
      </c>
    </row>
    <row r="189" spans="3:9">
      <c r="C189" s="8">
        <f>IF($B189="","",VLOOKUP($B189,Sales!$B$5:$C$1004,2,FALSE))</f>
        <v/>
      </c>
      <c r="D189" s="7">
        <f>IF($B189="","",VLOOKUP($B189,Sales!$B$5:$D$1004,3,FALSE))</f>
        <v/>
      </c>
      <c r="E189" s="7">
        <f>IF($B189="","",VLOOKUP($B189,Sales!$B$5:$E$1004,4,FALSE))</f>
        <v/>
      </c>
      <c r="G189" s="5">
        <f>IF($B189="","",VLOOKUP($F189,Production!$B$5:$G$1004,6,FALSE))</f>
        <v/>
      </c>
      <c r="I189" s="5">
        <f>IF($B189="","",$G189*$H189)</f>
        <v/>
      </c>
    </row>
    <row r="190" spans="3:9">
      <c r="C190" s="8">
        <f>IF($B190="","",VLOOKUP($B190,Sales!$B$5:$C$1004,2,FALSE))</f>
        <v/>
      </c>
      <c r="D190" s="7">
        <f>IF($B190="","",VLOOKUP($B190,Sales!$B$5:$D$1004,3,FALSE))</f>
        <v/>
      </c>
      <c r="E190" s="7">
        <f>IF($B190="","",VLOOKUP($B190,Sales!$B$5:$E$1004,4,FALSE))</f>
        <v/>
      </c>
      <c r="G190" s="5">
        <f>IF($B190="","",VLOOKUP($F190,Production!$B$5:$G$1004,6,FALSE))</f>
        <v/>
      </c>
      <c r="I190" s="5">
        <f>IF($B190="","",$G190*$H190)</f>
        <v/>
      </c>
    </row>
    <row r="191" spans="3:9">
      <c r="C191" s="8">
        <f>IF($B191="","",VLOOKUP($B191,Sales!$B$5:$C$1004,2,FALSE))</f>
        <v/>
      </c>
      <c r="D191" s="7">
        <f>IF($B191="","",VLOOKUP($B191,Sales!$B$5:$D$1004,3,FALSE))</f>
        <v/>
      </c>
      <c r="E191" s="7">
        <f>IF($B191="","",VLOOKUP($B191,Sales!$B$5:$E$1004,4,FALSE))</f>
        <v/>
      </c>
      <c r="G191" s="5">
        <f>IF($B191="","",VLOOKUP($F191,Production!$B$5:$G$1004,6,FALSE))</f>
        <v/>
      </c>
      <c r="I191" s="5">
        <f>IF($B191="","",$G191*$H191)</f>
        <v/>
      </c>
    </row>
    <row r="192" spans="3:9">
      <c r="C192" s="8">
        <f>IF($B192="","",VLOOKUP($B192,Sales!$B$5:$C$1004,2,FALSE))</f>
        <v/>
      </c>
      <c r="D192" s="7">
        <f>IF($B192="","",VLOOKUP($B192,Sales!$B$5:$D$1004,3,FALSE))</f>
        <v/>
      </c>
      <c r="E192" s="7">
        <f>IF($B192="","",VLOOKUP($B192,Sales!$B$5:$E$1004,4,FALSE))</f>
        <v/>
      </c>
      <c r="G192" s="5">
        <f>IF($B192="","",VLOOKUP($F192,Production!$B$5:$G$1004,6,FALSE))</f>
        <v/>
      </c>
      <c r="I192" s="5">
        <f>IF($B192="","",$G192*$H192)</f>
        <v/>
      </c>
    </row>
    <row r="193" spans="3:9">
      <c r="C193" s="8">
        <f>IF($B193="","",VLOOKUP($B193,Sales!$B$5:$C$1004,2,FALSE))</f>
        <v/>
      </c>
      <c r="D193" s="7">
        <f>IF($B193="","",VLOOKUP($B193,Sales!$B$5:$D$1004,3,FALSE))</f>
        <v/>
      </c>
      <c r="E193" s="7">
        <f>IF($B193="","",VLOOKUP($B193,Sales!$B$5:$E$1004,4,FALSE))</f>
        <v/>
      </c>
      <c r="G193" s="5">
        <f>IF($B193="","",VLOOKUP($F193,Production!$B$5:$G$1004,6,FALSE))</f>
        <v/>
      </c>
      <c r="I193" s="5">
        <f>IF($B193="","",$G193*$H193)</f>
        <v/>
      </c>
    </row>
    <row r="194" spans="3:9">
      <c r="C194" s="8">
        <f>IF($B194="","",VLOOKUP($B194,Sales!$B$5:$C$1004,2,FALSE))</f>
        <v/>
      </c>
      <c r="D194" s="7">
        <f>IF($B194="","",VLOOKUP($B194,Sales!$B$5:$D$1004,3,FALSE))</f>
        <v/>
      </c>
      <c r="E194" s="7">
        <f>IF($B194="","",VLOOKUP($B194,Sales!$B$5:$E$1004,4,FALSE))</f>
        <v/>
      </c>
      <c r="G194" s="5">
        <f>IF($B194="","",VLOOKUP($F194,Production!$B$5:$G$1004,6,FALSE))</f>
        <v/>
      </c>
      <c r="I194" s="5">
        <f>IF($B194="","",$G194*$H194)</f>
        <v/>
      </c>
    </row>
    <row r="195" spans="3:9">
      <c r="C195" s="8">
        <f>IF($B195="","",VLOOKUP($B195,Sales!$B$5:$C$1004,2,FALSE))</f>
        <v/>
      </c>
      <c r="D195" s="7">
        <f>IF($B195="","",VLOOKUP($B195,Sales!$B$5:$D$1004,3,FALSE))</f>
        <v/>
      </c>
      <c r="E195" s="7">
        <f>IF($B195="","",VLOOKUP($B195,Sales!$B$5:$E$1004,4,FALSE))</f>
        <v/>
      </c>
      <c r="G195" s="5">
        <f>IF($B195="","",VLOOKUP($F195,Production!$B$5:$G$1004,6,FALSE))</f>
        <v/>
      </c>
      <c r="I195" s="5">
        <f>IF($B195="","",$G195*$H195)</f>
        <v/>
      </c>
    </row>
    <row r="196" spans="3:9">
      <c r="C196" s="8">
        <f>IF($B196="","",VLOOKUP($B196,Sales!$B$5:$C$1004,2,FALSE))</f>
        <v/>
      </c>
      <c r="D196" s="7">
        <f>IF($B196="","",VLOOKUP($B196,Sales!$B$5:$D$1004,3,FALSE))</f>
        <v/>
      </c>
      <c r="E196" s="7">
        <f>IF($B196="","",VLOOKUP($B196,Sales!$B$5:$E$1004,4,FALSE))</f>
        <v/>
      </c>
      <c r="G196" s="5">
        <f>IF($B196="","",VLOOKUP($F196,Production!$B$5:$G$1004,6,FALSE))</f>
        <v/>
      </c>
      <c r="I196" s="5">
        <f>IF($B196="","",$G196*$H196)</f>
        <v/>
      </c>
    </row>
    <row r="197" spans="3:9">
      <c r="C197" s="8">
        <f>IF($B197="","",VLOOKUP($B197,Sales!$B$5:$C$1004,2,FALSE))</f>
        <v/>
      </c>
      <c r="D197" s="7">
        <f>IF($B197="","",VLOOKUP($B197,Sales!$B$5:$D$1004,3,FALSE))</f>
        <v/>
      </c>
      <c r="E197" s="7">
        <f>IF($B197="","",VLOOKUP($B197,Sales!$B$5:$E$1004,4,FALSE))</f>
        <v/>
      </c>
      <c r="G197" s="5">
        <f>IF($B197="","",VLOOKUP($F197,Production!$B$5:$G$1004,6,FALSE))</f>
        <v/>
      </c>
      <c r="I197" s="5">
        <f>IF($B197="","",$G197*$H197)</f>
        <v/>
      </c>
    </row>
    <row r="198" spans="3:9">
      <c r="C198" s="8">
        <f>IF($B198="","",VLOOKUP($B198,Sales!$B$5:$C$1004,2,FALSE))</f>
        <v/>
      </c>
      <c r="D198" s="7">
        <f>IF($B198="","",VLOOKUP($B198,Sales!$B$5:$D$1004,3,FALSE))</f>
        <v/>
      </c>
      <c r="E198" s="7">
        <f>IF($B198="","",VLOOKUP($B198,Sales!$B$5:$E$1004,4,FALSE))</f>
        <v/>
      </c>
      <c r="G198" s="5">
        <f>IF($B198="","",VLOOKUP($F198,Production!$B$5:$G$1004,6,FALSE))</f>
        <v/>
      </c>
      <c r="I198" s="5">
        <f>IF($B198="","",$G198*$H198)</f>
        <v/>
      </c>
    </row>
    <row r="199" spans="3:9">
      <c r="C199" s="8">
        <f>IF($B199="","",VLOOKUP($B199,Sales!$B$5:$C$1004,2,FALSE))</f>
        <v/>
      </c>
      <c r="D199" s="7">
        <f>IF($B199="","",VLOOKUP($B199,Sales!$B$5:$D$1004,3,FALSE))</f>
        <v/>
      </c>
      <c r="E199" s="7">
        <f>IF($B199="","",VLOOKUP($B199,Sales!$B$5:$E$1004,4,FALSE))</f>
        <v/>
      </c>
      <c r="G199" s="5">
        <f>IF($B199="","",VLOOKUP($F199,Production!$B$5:$G$1004,6,FALSE))</f>
        <v/>
      </c>
      <c r="I199" s="5">
        <f>IF($B199="","",$G199*$H199)</f>
        <v/>
      </c>
    </row>
    <row r="200" spans="3:9">
      <c r="C200" s="8">
        <f>IF($B200="","",VLOOKUP($B200,Sales!$B$5:$C$1004,2,FALSE))</f>
        <v/>
      </c>
      <c r="D200" s="7">
        <f>IF($B200="","",VLOOKUP($B200,Sales!$B$5:$D$1004,3,FALSE))</f>
        <v/>
      </c>
      <c r="E200" s="7">
        <f>IF($B200="","",VLOOKUP($B200,Sales!$B$5:$E$1004,4,FALSE))</f>
        <v/>
      </c>
      <c r="G200" s="5">
        <f>IF($B200="","",VLOOKUP($F200,Production!$B$5:$G$1004,6,FALSE))</f>
        <v/>
      </c>
      <c r="I200" s="5">
        <f>IF($B200="","",$G200*$H200)</f>
        <v/>
      </c>
    </row>
    <row r="201" spans="3:9">
      <c r="C201" s="8">
        <f>IF($B201="","",VLOOKUP($B201,Sales!$B$5:$C$1004,2,FALSE))</f>
        <v/>
      </c>
      <c r="D201" s="7">
        <f>IF($B201="","",VLOOKUP($B201,Sales!$B$5:$D$1004,3,FALSE))</f>
        <v/>
      </c>
      <c r="E201" s="7">
        <f>IF($B201="","",VLOOKUP($B201,Sales!$B$5:$E$1004,4,FALSE))</f>
        <v/>
      </c>
      <c r="G201" s="5">
        <f>IF($B201="","",VLOOKUP($F201,Production!$B$5:$G$1004,6,FALSE))</f>
        <v/>
      </c>
      <c r="I201" s="5">
        <f>IF($B201="","",$G201*$H201)</f>
        <v/>
      </c>
    </row>
    <row r="202" spans="3:9">
      <c r="C202" s="8">
        <f>IF($B202="","",VLOOKUP($B202,Sales!$B$5:$C$1004,2,FALSE))</f>
        <v/>
      </c>
      <c r="D202" s="7">
        <f>IF($B202="","",VLOOKUP($B202,Sales!$B$5:$D$1004,3,FALSE))</f>
        <v/>
      </c>
      <c r="E202" s="7">
        <f>IF($B202="","",VLOOKUP($B202,Sales!$B$5:$E$1004,4,FALSE))</f>
        <v/>
      </c>
      <c r="G202" s="5">
        <f>IF($B202="","",VLOOKUP($F202,Production!$B$5:$G$1004,6,FALSE))</f>
        <v/>
      </c>
      <c r="I202" s="5">
        <f>IF($B202="","",$G202*$H202)</f>
        <v/>
      </c>
    </row>
    <row r="203" spans="3:9">
      <c r="C203" s="8">
        <f>IF($B203="","",VLOOKUP($B203,Sales!$B$5:$C$1004,2,FALSE))</f>
        <v/>
      </c>
      <c r="D203" s="7">
        <f>IF($B203="","",VLOOKUP($B203,Sales!$B$5:$D$1004,3,FALSE))</f>
        <v/>
      </c>
      <c r="E203" s="7">
        <f>IF($B203="","",VLOOKUP($B203,Sales!$B$5:$E$1004,4,FALSE))</f>
        <v/>
      </c>
      <c r="G203" s="5">
        <f>IF($B203="","",VLOOKUP($F203,Production!$B$5:$G$1004,6,FALSE))</f>
        <v/>
      </c>
      <c r="I203" s="5">
        <f>IF($B203="","",$G203*$H203)</f>
        <v/>
      </c>
    </row>
    <row r="204" spans="3:9">
      <c r="C204" s="8">
        <f>IF($B204="","",VLOOKUP($B204,Sales!$B$5:$C$1004,2,FALSE))</f>
        <v/>
      </c>
      <c r="D204" s="7">
        <f>IF($B204="","",VLOOKUP($B204,Sales!$B$5:$D$1004,3,FALSE))</f>
        <v/>
      </c>
      <c r="E204" s="7">
        <f>IF($B204="","",VLOOKUP($B204,Sales!$B$5:$E$1004,4,FALSE))</f>
        <v/>
      </c>
      <c r="G204" s="5">
        <f>IF($B204="","",VLOOKUP($F204,Production!$B$5:$G$1004,6,FALSE))</f>
        <v/>
      </c>
      <c r="I204" s="5">
        <f>IF($B204="","",$G204*$H204)</f>
        <v/>
      </c>
    </row>
  </sheetData>
  <autoFilter ref="B4:I205"/>
  <mergeCells count="1">
    <mergeCell ref="B2:I2"/>
  </mergeCells>
  <dataValidations count="2">
    <dataValidation type="list" allowBlank="1" showInputMessage="1" showErrorMessage="1" errorTitle="Invalid entry" error="Please pick a value from the list." promptTitle="Pick from the list" prompt="Values come from the master-data sheet." sqref="B5:B204">
      <formula1>'Sales'!$B$5:$B$204</formula1>
    </dataValidation>
    <dataValidation type="list" allowBlank="1" showInputMessage="1" showErrorMessage="1" errorTitle="Invalid entry" error="Please pick a value from the list." promptTitle="Pick from the list" prompt="Values come from the master-data sheet." sqref="F5:F204">
      <formula1>'Production'!$B$5:$B$204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15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0.7109375" customWidth="1"/>
    <col min="5" max="6" width="9.7109375" customWidth="1"/>
    <col min="7" max="7" width="13.7109375" customWidth="1"/>
    <col min="8" max="8" width="12.7109375" customWidth="1"/>
    <col min="9" max="9" width="13.7109375" customWidth="1"/>
    <col min="10" max="10" width="11.7109375" customWidth="1"/>
  </cols>
  <sheetData>
    <row r="2" spans="2:10">
      <c r="B2" s="1" t="s">
        <v>129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38</v>
      </c>
      <c r="C4" s="2" t="s">
        <v>39</v>
      </c>
      <c r="D4" s="2" t="s">
        <v>119</v>
      </c>
      <c r="E4" s="2" t="s">
        <v>130</v>
      </c>
      <c r="F4" s="2" t="s">
        <v>131</v>
      </c>
      <c r="G4" s="2" t="s">
        <v>122</v>
      </c>
      <c r="H4" s="2" t="s">
        <v>123</v>
      </c>
      <c r="I4" s="2" t="s">
        <v>124</v>
      </c>
      <c r="J4" s="2" t="s">
        <v>44</v>
      </c>
    </row>
    <row r="5" spans="2:10">
      <c r="B5" s="3" t="s">
        <v>49</v>
      </c>
      <c r="C5" s="7" t="str">
        <f>VLOOKUP($B5,SKUs!$B$5:$C$104,2,FALSE)</f>
        <v>Campfire Pine</v>
      </c>
      <c r="D5" s="3" t="s">
        <v>132</v>
      </c>
      <c r="E5" s="7">
        <f>COUNTIFS(Sales!$E$5:$E$1004,$B5,Sales!$D$5:$D$1004,$D5,Sales!$C$5:$C$1004,"&gt;="&amp;Settings!$C$5,Sales!$C$5:$C$1004,"&lt;"&amp;(Settings!$C$6+1)))</f>
        <v>3</v>
      </c>
      <c r="F5" s="7">
        <f>SUMIFS(Sales!$G$5:$G$1004,Sales!$E$5:$E$1004,$B5,Sales!$D$5:$D$1004,$D5,Sales!$C$5:$C$1004,"&gt;="&amp;Settings!$C$5,Sales!$C$5:$C$1004,"&lt;"&amp;(Settings!$C$6+1)))</f>
        <v>34</v>
      </c>
      <c r="G5" s="5">
        <f>SUMIFS(Sales!$J$5:$J$1004,Sales!$E$5:$E$1004,$B5,Sales!$D$5:$D$1004,$D5,Sales!$C$5:$C$1004,"&gt;="&amp;Settings!$C$5,Sales!$C$5:$C$1004,"&lt;"&amp;(Settings!$C$6+1)))</f>
        <v>832.5</v>
      </c>
      <c r="H5" s="5">
        <f>SUMIFS('FIFO COGS'!$I$5:$I$1004,'FIFO COGS'!$E$5:$E$1004,$B5,'FIFO COGS'!$D$5:$D$1004,$D5,'FIFO COGS'!$C$5:$C$1004,"&gt;="&amp;Settings!$C$5,'FIFO COGS'!$C$5:$C$1004,"&lt;"&amp;(Settings!$C$6+1)))</f>
        <v>120.34</v>
      </c>
      <c r="I5" s="5">
        <f>$G5-$H5</f>
        <v>712.16</v>
      </c>
      <c r="J5" s="6">
        <f>IF($G5=0,0,$I5/$G5)</f>
        <v>0.855447</v>
      </c>
    </row>
    <row r="6" spans="2:10">
      <c r="B6" s="3" t="s">
        <v>52</v>
      </c>
      <c r="C6" s="7" t="str">
        <f>VLOOKUP($B6,SKUs!$B$5:$C$104,2,FALSE)</f>
        <v>Vanilla Cedar</v>
      </c>
      <c r="D6" s="3" t="s">
        <v>132</v>
      </c>
      <c r="E6" s="7">
        <f>COUNTIFS(Sales!$E$5:$E$1004,$B6,Sales!$D$5:$D$1004,$D6,Sales!$C$5:$C$1004,"&gt;="&amp;Settings!$C$5,Sales!$C$5:$C$1004,"&lt;"&amp;(Settings!$C$6+1)))</f>
        <v>2</v>
      </c>
      <c r="F6" s="7">
        <f>SUMIFS(Sales!$G$5:$G$1004,Sales!$E$5:$E$1004,$B6,Sales!$D$5:$D$1004,$D6,Sales!$C$5:$C$1004,"&gt;="&amp;Settings!$C$5,Sales!$C$5:$C$1004,"&lt;"&amp;(Settings!$C$6+1)))</f>
        <v>14</v>
      </c>
      <c r="G6" s="5">
        <f>SUMIFS(Sales!$J$5:$J$1004,Sales!$E$5:$E$1004,$B6,Sales!$D$5:$D$1004,$D6,Sales!$C$5:$C$1004,"&gt;="&amp;Settings!$C$5,Sales!$C$5:$C$1004,"&lt;"&amp;(Settings!$C$6+1)))</f>
        <v>317.05</v>
      </c>
      <c r="H6" s="5">
        <f>SUMIFS('FIFO COGS'!$I$5:$I$1004,'FIFO COGS'!$E$5:$E$1004,$B6,'FIFO COGS'!$D$5:$D$1004,$D6,'FIFO COGS'!$C$5:$C$1004,"&gt;="&amp;Settings!$C$5,'FIFO COGS'!$C$5:$C$1004,"&lt;"&amp;(Settings!$C$6+1)))</f>
        <v>50.26</v>
      </c>
      <c r="I6" s="5">
        <f>$G6-$H6</f>
        <v>266.79</v>
      </c>
      <c r="J6" s="6">
        <f>IF($G6=0,0,$I6/$G6)</f>
        <v>0.841476</v>
      </c>
    </row>
    <row r="7" spans="2:10">
      <c r="B7" s="3" t="s">
        <v>49</v>
      </c>
      <c r="C7" s="7" t="str">
        <f>VLOOKUP($B7,SKUs!$B$5:$C$104,2,FALSE)</f>
        <v>Campfire Pine</v>
      </c>
      <c r="D7" s="3" t="s">
        <v>133</v>
      </c>
      <c r="E7" s="7">
        <f>COUNTIFS(Sales!$E$5:$E$1004,$B7,Sales!$D$5:$D$1004,$D7,Sales!$C$5:$C$1004,"&gt;="&amp;Settings!$C$5,Sales!$C$5:$C$1004,"&lt;"&amp;(Settings!$C$6+1)))</f>
        <v>3</v>
      </c>
      <c r="F7" s="7">
        <f>SUMIFS(Sales!$G$5:$G$1004,Sales!$E$5:$E$1004,$B7,Sales!$D$5:$D$1004,$D7,Sales!$C$5:$C$1004,"&gt;="&amp;Settings!$C$5,Sales!$C$5:$C$1004,"&lt;"&amp;(Settings!$C$6+1)))</f>
        <v>48</v>
      </c>
      <c r="G7" s="5">
        <f>SUMIFS(Sales!$J$5:$J$1004,Sales!$E$5:$E$1004,$B7,Sales!$D$5:$D$1004,$D7,Sales!$C$5:$C$1004,"&gt;="&amp;Settings!$C$5,Sales!$C$5:$C$1004,"&lt;"&amp;(Settings!$C$6+1)))</f>
        <v>1281.15</v>
      </c>
      <c r="H7" s="5">
        <f>SUMIFS('FIFO COGS'!$I$5:$I$1004,'FIFO COGS'!$E$5:$E$1004,$B7,'FIFO COGS'!$D$5:$D$1004,$D7,'FIFO COGS'!$C$5:$C$1004,"&gt;="&amp;Settings!$C$5,'FIFO COGS'!$C$5:$C$1004,"&lt;"&amp;(Settings!$C$6+1)))</f>
        <v>172.64</v>
      </c>
      <c r="I7" s="5">
        <f>$G7-$H7</f>
        <v>1108.51</v>
      </c>
      <c r="J7" s="6">
        <f>IF($G7=0,0,$I7/$G7)</f>
        <v>0.865246</v>
      </c>
    </row>
    <row r="8" spans="2:10">
      <c r="B8" s="3" t="s">
        <v>54</v>
      </c>
      <c r="C8" s="7" t="str">
        <f>VLOOKUP($B8,SKUs!$B$5:$C$104,2,FALSE)</f>
        <v>Golden Fir</v>
      </c>
      <c r="D8" s="3" t="s">
        <v>132</v>
      </c>
      <c r="E8" s="7">
        <f>COUNTIFS(Sales!$E$5:$E$1004,$B8,Sales!$D$5:$D$1004,$D8,Sales!$C$5:$C$1004,"&gt;="&amp;Settings!$C$5,Sales!$C$5:$C$1004,"&lt;"&amp;(Settings!$C$6+1)))</f>
        <v>2</v>
      </c>
      <c r="F8" s="7">
        <f>SUMIFS(Sales!$G$5:$G$1004,Sales!$E$5:$E$1004,$B8,Sales!$D$5:$D$1004,$D8,Sales!$C$5:$C$1004,"&gt;="&amp;Settings!$C$5,Sales!$C$5:$C$1004,"&lt;"&amp;(Settings!$C$6+1)))</f>
        <v>14</v>
      </c>
      <c r="G8" s="5">
        <f>SUMIFS(Sales!$J$5:$J$1004,Sales!$E$5:$E$1004,$B8,Sales!$D$5:$D$1004,$D8,Sales!$C$5:$C$1004,"&gt;="&amp;Settings!$C$5,Sales!$C$5:$C$1004,"&lt;"&amp;(Settings!$C$6+1)))</f>
        <v>341.4</v>
      </c>
      <c r="H8" s="5">
        <f>SUMIFS('FIFO COGS'!$I$5:$I$1004,'FIFO COGS'!$E$5:$E$1004,$B8,'FIFO COGS'!$D$5:$D$1004,$D8,'FIFO COGS'!$C$5:$C$1004,"&gt;="&amp;Settings!$C$5,'FIFO COGS'!$C$5:$C$1004,"&lt;"&amp;(Settings!$C$6+1)))</f>
        <v>50.54</v>
      </c>
      <c r="I8" s="5">
        <f>$G8-$H8</f>
        <v>290.86</v>
      </c>
      <c r="J8" s="6">
        <f>IF($G8=0,0,$I8/$G8)</f>
        <v>0.851963</v>
      </c>
    </row>
    <row r="9" spans="2:10">
      <c r="B9" s="3" t="s">
        <v>52</v>
      </c>
      <c r="C9" s="7" t="str">
        <f>VLOOKUP($B9,SKUs!$B$5:$C$104,2,FALSE)</f>
        <v>Vanilla Cedar</v>
      </c>
      <c r="D9" s="3" t="s">
        <v>133</v>
      </c>
      <c r="E9" s="7">
        <f>COUNTIFS(Sales!$E$5:$E$1004,$B9,Sales!$D$5:$D$1004,$D9,Sales!$C$5:$C$1004,"&gt;="&amp;Settings!$C$5,Sales!$C$5:$C$1004,"&lt;"&amp;(Settings!$C$6+1)))</f>
        <v>1</v>
      </c>
      <c r="F9" s="7">
        <f>SUMIFS(Sales!$G$5:$G$1004,Sales!$E$5:$E$1004,$B9,Sales!$D$5:$D$1004,$D9,Sales!$C$5:$C$1004,"&gt;="&amp;Settings!$C$5,Sales!$C$5:$C$1004,"&lt;"&amp;(Settings!$C$6+1)))</f>
        <v>12</v>
      </c>
      <c r="G9" s="5">
        <f>SUMIFS(Sales!$J$5:$J$1004,Sales!$E$5:$E$1004,$B9,Sales!$D$5:$D$1004,$D9,Sales!$C$5:$C$1004,"&gt;="&amp;Settings!$C$5,Sales!$C$5:$C$1004,"&lt;"&amp;(Settings!$C$6+1)))</f>
        <v>297.15</v>
      </c>
      <c r="H9" s="5">
        <f>SUMIFS('FIFO COGS'!$I$5:$I$1004,'FIFO COGS'!$E$5:$E$1004,$B9,'FIFO COGS'!$D$5:$D$1004,$D9,'FIFO COGS'!$C$5:$C$1004,"&gt;="&amp;Settings!$C$5,'FIFO COGS'!$C$5:$C$1004,"&lt;"&amp;(Settings!$C$6+1)))</f>
        <v>43.08</v>
      </c>
      <c r="I9" s="5">
        <f>$G9-$H9</f>
        <v>254.07</v>
      </c>
      <c r="J9" s="6">
        <f>IF($G9=0,0,$I9/$G9)</f>
        <v>0.855023</v>
      </c>
    </row>
    <row r="10" spans="2:10">
      <c r="B10" s="3" t="s">
        <v>56</v>
      </c>
      <c r="C10" s="7" t="str">
        <f>VLOOKUP($B10,SKUs!$B$5:$C$104,2,FALSE)</f>
        <v>Campfire Pine</v>
      </c>
      <c r="D10" s="3" t="s">
        <v>132</v>
      </c>
      <c r="E10" s="7">
        <f>COUNTIFS(Sales!$E$5:$E$1004,$B10,Sales!$D$5:$D$1004,$D10,Sales!$C$5:$C$1004,"&gt;="&amp;Settings!$C$5,Sales!$C$5:$C$1004,"&lt;"&amp;(Settings!$C$6+1)))</f>
        <v>2</v>
      </c>
      <c r="F10" s="7">
        <f>SUMIFS(Sales!$G$5:$G$1004,Sales!$E$5:$E$1004,$B10,Sales!$D$5:$D$1004,$D10,Sales!$C$5:$C$1004,"&gt;="&amp;Settings!$C$5,Sales!$C$5:$C$1004,"&lt;"&amp;(Settings!$C$6+1)))</f>
        <v>10</v>
      </c>
      <c r="G10" s="5">
        <f>SUMIFS(Sales!$J$5:$J$1004,Sales!$E$5:$E$1004,$B10,Sales!$D$5:$D$1004,$D10,Sales!$C$5:$C$1004,"&gt;="&amp;Settings!$C$5,Sales!$C$5:$C$1004,"&lt;"&amp;(Settings!$C$6+1)))</f>
        <v>453.15</v>
      </c>
      <c r="H10" s="5">
        <f>SUMIFS('FIFO COGS'!$I$5:$I$1004,'FIFO COGS'!$E$5:$E$1004,$B10,'FIFO COGS'!$D$5:$D$1004,$D10,'FIFO COGS'!$C$5:$C$1004,"&gt;="&amp;Settings!$C$5,'FIFO COGS'!$C$5:$C$1004,"&lt;"&amp;(Settings!$C$6+1)))</f>
        <v>84.5</v>
      </c>
      <c r="I10" s="5">
        <f>$G10-$H10</f>
        <v>368.65</v>
      </c>
      <c r="J10" s="6">
        <f>IF($G10=0,0,$I10/$G10)</f>
        <v>0.813528</v>
      </c>
    </row>
    <row r="11" spans="2:10">
      <c r="B11" s="3" t="s">
        <v>58</v>
      </c>
      <c r="C11" s="7" t="str">
        <f>VLOOKUP($B11,SKUs!$B$5:$C$104,2,FALSE)</f>
        <v>Holiday Discovery</v>
      </c>
      <c r="D11" s="3" t="s">
        <v>132</v>
      </c>
      <c r="E11" s="7">
        <f>COUNTIFS(Sales!$E$5:$E$1004,$B11,Sales!$D$5:$D$1004,$D11,Sales!$C$5:$C$1004,"&gt;="&amp;Settings!$C$5,Sales!$C$5:$C$1004,"&lt;"&amp;(Settings!$C$6+1)))</f>
        <v>1</v>
      </c>
      <c r="F11" s="7">
        <f>SUMIFS(Sales!$G$5:$G$1004,Sales!$E$5:$E$1004,$B11,Sales!$D$5:$D$1004,$D11,Sales!$C$5:$C$1004,"&gt;="&amp;Settings!$C$5,Sales!$C$5:$C$1004,"&lt;"&amp;(Settings!$C$6+1)))</f>
        <v>5</v>
      </c>
      <c r="G11" s="5">
        <f>SUMIFS(Sales!$J$5:$J$1004,Sales!$E$5:$E$1004,$B11,Sales!$D$5:$D$1004,$D11,Sales!$C$5:$C$1004,"&gt;="&amp;Settings!$C$5,Sales!$C$5:$C$1004,"&lt;"&amp;(Settings!$C$6+1)))</f>
        <v>278.4</v>
      </c>
      <c r="H11" s="5">
        <f>SUMIFS('FIFO COGS'!$I$5:$I$1004,'FIFO COGS'!$E$5:$E$1004,$B11,'FIFO COGS'!$D$5:$D$1004,$D11,'FIFO COGS'!$C$5:$C$1004,"&gt;="&amp;Settings!$C$5,'FIFO COGS'!$C$5:$C$1004,"&lt;"&amp;(Settings!$C$6+1)))</f>
        <v>56.55</v>
      </c>
      <c r="I11" s="5">
        <f>$G11-$H11</f>
        <v>221.85</v>
      </c>
      <c r="J11" s="6">
        <f>IF($G11=0,0,$I11/$G11)</f>
        <v>0.796875</v>
      </c>
    </row>
    <row r="12" spans="2:10">
      <c r="B12" s="3" t="s">
        <v>56</v>
      </c>
      <c r="C12" s="7" t="str">
        <f>VLOOKUP($B12,SKUs!$B$5:$C$104,2,FALSE)</f>
        <v>Campfire Pine</v>
      </c>
      <c r="D12" s="3" t="s">
        <v>133</v>
      </c>
      <c r="E12" s="7">
        <f>COUNTIFS(Sales!$E$5:$E$1004,$B12,Sales!$D$5:$D$1004,$D12,Sales!$C$5:$C$1004,"&gt;="&amp;Settings!$C$5,Sales!$C$5:$C$1004,"&lt;"&amp;(Settings!$C$6+1)))</f>
        <v>1</v>
      </c>
      <c r="F12" s="7">
        <f>SUMIFS(Sales!$G$5:$G$1004,Sales!$E$5:$E$1004,$B12,Sales!$D$5:$D$1004,$D12,Sales!$C$5:$C$1004,"&gt;="&amp;Settings!$C$5,Sales!$C$5:$C$1004,"&lt;"&amp;(Settings!$C$6+1)))</f>
        <v>8</v>
      </c>
      <c r="G12" s="5">
        <f>SUMIFS(Sales!$J$5:$J$1004,Sales!$E$5:$E$1004,$B12,Sales!$D$5:$D$1004,$D12,Sales!$C$5:$C$1004,"&gt;="&amp;Settings!$C$5,Sales!$C$5:$C$1004,"&lt;"&amp;(Settings!$C$6+1)))</f>
        <v>396.2</v>
      </c>
      <c r="H12" s="5">
        <f>SUMIFS('FIFO COGS'!$I$5:$I$1004,'FIFO COGS'!$E$5:$E$1004,$B12,'FIFO COGS'!$D$5:$D$1004,$D12,'FIFO COGS'!$C$5:$C$1004,"&gt;="&amp;Settings!$C$5,'FIFO COGS'!$C$5:$C$1004,"&lt;"&amp;(Settings!$C$6+1)))</f>
        <v>67.6</v>
      </c>
      <c r="I12" s="5">
        <f>$G12-$H12</f>
        <v>328.6</v>
      </c>
      <c r="J12" s="6">
        <f>IF($G12=0,0,$I12/$G12)</f>
        <v>0.829379</v>
      </c>
    </row>
    <row r="13" spans="2:10">
      <c r="B13" s="3" t="s">
        <v>58</v>
      </c>
      <c r="C13" s="7" t="str">
        <f>VLOOKUP($B13,SKUs!$B$5:$C$104,2,FALSE)</f>
        <v>Holiday Discovery</v>
      </c>
      <c r="D13" s="3" t="s">
        <v>133</v>
      </c>
      <c r="E13" s="7">
        <f>COUNTIFS(Sales!$E$5:$E$1004,$B13,Sales!$D$5:$D$1004,$D13,Sales!$C$5:$C$1004,"&gt;="&amp;Settings!$C$5,Sales!$C$5:$C$1004,"&lt;"&amp;(Settings!$C$6+1)))</f>
        <v>1</v>
      </c>
      <c r="F13" s="7">
        <f>SUMIFS(Sales!$G$5:$G$1004,Sales!$E$5:$E$1004,$B13,Sales!$D$5:$D$1004,$D13,Sales!$C$5:$C$1004,"&gt;="&amp;Settings!$C$5,Sales!$C$5:$C$1004,"&lt;"&amp;(Settings!$C$6+1)))</f>
        <v>7</v>
      </c>
      <c r="G13" s="5">
        <f>SUMIFS(Sales!$J$5:$J$1004,Sales!$E$5:$E$1004,$B13,Sales!$D$5:$D$1004,$D13,Sales!$C$5:$C$1004,"&gt;="&amp;Settings!$C$5,Sales!$C$5:$C$1004,"&lt;"&amp;(Settings!$C$6+1)))</f>
        <v>426.65</v>
      </c>
      <c r="H13" s="5">
        <f>SUMIFS('FIFO COGS'!$I$5:$I$1004,'FIFO COGS'!$E$5:$E$1004,$B13,'FIFO COGS'!$D$5:$D$1004,$D13,'FIFO COGS'!$C$5:$C$1004,"&gt;="&amp;Settings!$C$5,'FIFO COGS'!$C$5:$C$1004,"&lt;"&amp;(Settings!$C$6+1)))</f>
        <v>79.17</v>
      </c>
      <c r="I13" s="5">
        <f>$G13-$H13</f>
        <v>347.48</v>
      </c>
      <c r="J13" s="6">
        <f>IF($G13=0,0,$I13/$G13)</f>
        <v>0.814438</v>
      </c>
    </row>
    <row r="14" spans="2:10">
      <c r="B14" s="3" t="s">
        <v>54</v>
      </c>
      <c r="C14" s="7" t="str">
        <f>VLOOKUP($B14,SKUs!$B$5:$C$104,2,FALSE)</f>
        <v>Golden Fir</v>
      </c>
      <c r="D14" s="3" t="s">
        <v>133</v>
      </c>
      <c r="E14" s="7">
        <f>COUNTIFS(Sales!$E$5:$E$1004,$B14,Sales!$D$5:$D$1004,$D14,Sales!$C$5:$C$1004,"&gt;="&amp;Settings!$C$5,Sales!$C$5:$C$1004,"&lt;"&amp;(Settings!$C$6+1)))</f>
        <v>1</v>
      </c>
      <c r="F14" s="7">
        <f>SUMIFS(Sales!$G$5:$G$1004,Sales!$E$5:$E$1004,$B14,Sales!$D$5:$D$1004,$D14,Sales!$C$5:$C$1004,"&gt;="&amp;Settings!$C$5,Sales!$C$5:$C$1004,"&lt;"&amp;(Settings!$C$6+1)))</f>
        <v>9</v>
      </c>
      <c r="G14" s="5">
        <f>SUMIFS(Sales!$J$5:$J$1004,Sales!$E$5:$E$1004,$B14,Sales!$D$5:$D$1004,$D14,Sales!$C$5:$C$1004,"&gt;="&amp;Settings!$C$5,Sales!$C$5:$C$1004,"&lt;"&amp;(Settings!$C$6+1)))</f>
        <v>239.95</v>
      </c>
      <c r="H14" s="5">
        <f>SUMIFS('FIFO COGS'!$I$5:$I$1004,'FIFO COGS'!$E$5:$E$1004,$B14,'FIFO COGS'!$D$5:$D$1004,$D14,'FIFO COGS'!$C$5:$C$1004,"&gt;="&amp;Settings!$C$5,'FIFO COGS'!$C$5:$C$1004,"&lt;"&amp;(Settings!$C$6+1)))</f>
        <v>32.49</v>
      </c>
      <c r="I14" s="5">
        <f>$G14-$H14</f>
        <v>207.46</v>
      </c>
      <c r="J14" s="6">
        <f>IF($G14=0,0,$I14/$G14)</f>
        <v>0.864597</v>
      </c>
    </row>
    <row r="15" spans="2:10">
      <c r="B15" s="3" t="s">
        <v>134</v>
      </c>
      <c r="E15" s="7">
        <f>SUM($E$5:$E$14)</f>
        <v>17</v>
      </c>
      <c r="F15" s="7">
        <f>SUM($F$5:$F$14)</f>
        <v>161</v>
      </c>
      <c r="G15" s="5">
        <f>SUM($G$5:$G$14)</f>
        <v>4863.6</v>
      </c>
      <c r="H15" s="5">
        <f>SUM($H$5:$H$14)</f>
        <v>757.17</v>
      </c>
      <c r="I15" s="5">
        <f>SUM($I$5:$I$14)</f>
        <v>4106.43</v>
      </c>
      <c r="J15" s="6">
        <f>IF($G$15=0,0,$I$15/$G$15)</f>
        <v>0.844319</v>
      </c>
    </row>
  </sheetData>
  <mergeCells count="1">
    <mergeCell ref="B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2:K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9.7109375" customWidth="1"/>
    <col min="5" max="5" width="18.7109375" customWidth="1"/>
    <col min="6" max="7" width="12.7109375" customWidth="1"/>
    <col min="8" max="8" width="10.7109375" customWidth="1"/>
    <col min="9" max="9" width="11.7109375" customWidth="1"/>
    <col min="10" max="10" width="13.7109375" customWidth="1"/>
    <col min="11" max="11" width="11.7109375" customWidth="1"/>
  </cols>
  <sheetData>
    <row r="2" spans="2:11">
      <c r="B2" s="1" t="s">
        <v>135</v>
      </c>
      <c r="C2" s="1"/>
      <c r="D2" s="1"/>
      <c r="E2" s="1"/>
      <c r="F2" s="1"/>
      <c r="G2" s="1"/>
      <c r="H2" s="1"/>
      <c r="I2" s="1"/>
      <c r="J2" s="1"/>
      <c r="K2" s="1"/>
    </row>
    <row r="4" spans="2:11" ht="28" customHeight="1">
      <c r="B4" s="2" t="s">
        <v>136</v>
      </c>
      <c r="C4" s="2" t="s">
        <v>105</v>
      </c>
      <c r="D4" s="2" t="s">
        <v>38</v>
      </c>
      <c r="E4" s="2" t="s">
        <v>39</v>
      </c>
      <c r="F4" s="2" t="s">
        <v>137</v>
      </c>
      <c r="G4" s="2" t="s">
        <v>138</v>
      </c>
      <c r="H4" s="2" t="s">
        <v>139</v>
      </c>
      <c r="I4" s="2" t="s">
        <v>101</v>
      </c>
      <c r="J4" s="2" t="s">
        <v>140</v>
      </c>
      <c r="K4" s="2" t="s">
        <v>115</v>
      </c>
    </row>
    <row r="5" spans="2:11">
      <c r="C5" s="9"/>
      <c r="E5" s="7">
        <f>IF($B5="","",VLOOKUP($D5,SKUs!$B$5:$C$104,2,FALSE))</f>
        <v/>
      </c>
      <c r="H5" s="7">
        <f>IF($B5="","",$G5-$F5)</f>
        <v/>
      </c>
      <c r="I5" s="5">
        <f>IF($B5="","",VLOOKUP($D5,SKUs!$B$5:$F$104,5,FALSE))</f>
        <v/>
      </c>
      <c r="J5" s="5">
        <f>IF($B5="","",$H5*$I5)</f>
        <v/>
      </c>
      <c r="K5" s="7">
        <f>IF($B5="","",IF($H5&lt;0,"Shrinkage",IF($H5&gt;0,"Found","In sync")))</f>
        <v/>
      </c>
    </row>
    <row r="6" spans="2:11">
      <c r="C6" s="9"/>
      <c r="E6" s="7">
        <f>IF($B6="","",VLOOKUP($D6,SKUs!$B$5:$C$104,2,FALSE))</f>
        <v/>
      </c>
      <c r="H6" s="7">
        <f>IF($B6="","",$G6-$F6)</f>
        <v/>
      </c>
      <c r="I6" s="5">
        <f>IF($B6="","",VLOOKUP($D6,SKUs!$B$5:$F$104,5,FALSE))</f>
        <v/>
      </c>
      <c r="J6" s="5">
        <f>IF($B6="","",$H6*$I6)</f>
        <v/>
      </c>
      <c r="K6" s="7">
        <f>IF($B6="","",IF($H6&lt;0,"Shrinkage",IF($H6&gt;0,"Found","In sync")))</f>
        <v/>
      </c>
    </row>
    <row r="7" spans="2:11">
      <c r="C7" s="9"/>
      <c r="E7" s="7">
        <f>IF($B7="","",VLOOKUP($D7,SKUs!$B$5:$C$104,2,FALSE))</f>
        <v/>
      </c>
      <c r="H7" s="7">
        <f>IF($B7="","",$G7-$F7)</f>
        <v/>
      </c>
      <c r="I7" s="5">
        <f>IF($B7="","",VLOOKUP($D7,SKUs!$B$5:$F$104,5,FALSE))</f>
        <v/>
      </c>
      <c r="J7" s="5">
        <f>IF($B7="","",$H7*$I7)</f>
        <v/>
      </c>
      <c r="K7" s="7">
        <f>IF($B7="","",IF($H7&lt;0,"Shrinkage",IF($H7&gt;0,"Found","In sync")))</f>
        <v/>
      </c>
    </row>
    <row r="8" spans="2:11">
      <c r="C8" s="9"/>
      <c r="E8" s="7">
        <f>IF($B8="","",VLOOKUP($D8,SKUs!$B$5:$C$104,2,FALSE))</f>
        <v/>
      </c>
      <c r="H8" s="7">
        <f>IF($B8="","",$G8-$F8)</f>
        <v/>
      </c>
      <c r="I8" s="5">
        <f>IF($B8="","",VLOOKUP($D8,SKUs!$B$5:$F$104,5,FALSE))</f>
        <v/>
      </c>
      <c r="J8" s="5">
        <f>IF($B8="","",$H8*$I8)</f>
        <v/>
      </c>
      <c r="K8" s="7">
        <f>IF($B8="","",IF($H8&lt;0,"Shrinkage",IF($H8&gt;0,"Found","In sync")))</f>
        <v/>
      </c>
    </row>
    <row r="9" spans="2:11">
      <c r="C9" s="9"/>
      <c r="E9" s="7">
        <f>IF($B9="","",VLOOKUP($D9,SKUs!$B$5:$C$104,2,FALSE))</f>
        <v/>
      </c>
      <c r="H9" s="7">
        <f>IF($B9="","",$G9-$F9)</f>
        <v/>
      </c>
      <c r="I9" s="5">
        <f>IF($B9="","",VLOOKUP($D9,SKUs!$B$5:$F$104,5,FALSE))</f>
        <v/>
      </c>
      <c r="J9" s="5">
        <f>IF($B9="","",$H9*$I9)</f>
        <v/>
      </c>
      <c r="K9" s="7">
        <f>IF($B9="","",IF($H9&lt;0,"Shrinkage",IF($H9&gt;0,"Found","In sync")))</f>
        <v/>
      </c>
    </row>
    <row r="10" spans="2:11">
      <c r="C10" s="9"/>
      <c r="E10" s="7">
        <f>IF($B10="","",VLOOKUP($D10,SKUs!$B$5:$C$104,2,FALSE))</f>
        <v/>
      </c>
      <c r="H10" s="7">
        <f>IF($B10="","",$G10-$F10)</f>
        <v/>
      </c>
      <c r="I10" s="5">
        <f>IF($B10="","",VLOOKUP($D10,SKUs!$B$5:$F$104,5,FALSE))</f>
        <v/>
      </c>
      <c r="J10" s="5">
        <f>IF($B10="","",$H10*$I10)</f>
        <v/>
      </c>
      <c r="K10" s="7">
        <f>IF($B10="","",IF($H10&lt;0,"Shrinkage",IF($H10&gt;0,"Found","In sync")))</f>
        <v/>
      </c>
    </row>
    <row r="11" spans="2:11">
      <c r="C11" s="9"/>
      <c r="E11" s="7">
        <f>IF($B11="","",VLOOKUP($D11,SKUs!$B$5:$C$104,2,FALSE))</f>
        <v/>
      </c>
      <c r="H11" s="7">
        <f>IF($B11="","",$G11-$F11)</f>
        <v/>
      </c>
      <c r="I11" s="5">
        <f>IF($B11="","",VLOOKUP($D11,SKUs!$B$5:$F$104,5,FALSE))</f>
        <v/>
      </c>
      <c r="J11" s="5">
        <f>IF($B11="","",$H11*$I11)</f>
        <v/>
      </c>
      <c r="K11" s="7">
        <f>IF($B11="","",IF($H11&lt;0,"Shrinkage",IF($H11&gt;0,"Found","In sync")))</f>
        <v/>
      </c>
    </row>
    <row r="12" spans="2:11">
      <c r="C12" s="9"/>
      <c r="E12" s="7">
        <f>IF($B12="","",VLOOKUP($D12,SKUs!$B$5:$C$104,2,FALSE))</f>
        <v/>
      </c>
      <c r="H12" s="7">
        <f>IF($B12="","",$G12-$F12)</f>
        <v/>
      </c>
      <c r="I12" s="5">
        <f>IF($B12="","",VLOOKUP($D12,SKUs!$B$5:$F$104,5,FALSE))</f>
        <v/>
      </c>
      <c r="J12" s="5">
        <f>IF($B12="","",$H12*$I12)</f>
        <v/>
      </c>
      <c r="K12" s="7">
        <f>IF($B12="","",IF($H12&lt;0,"Shrinkage",IF($H12&gt;0,"Found","In sync")))</f>
        <v/>
      </c>
    </row>
    <row r="13" spans="2:11">
      <c r="C13" s="9"/>
      <c r="E13" s="7">
        <f>IF($B13="","",VLOOKUP($D13,SKUs!$B$5:$C$104,2,FALSE))</f>
        <v/>
      </c>
      <c r="H13" s="7">
        <f>IF($B13="","",$G13-$F13)</f>
        <v/>
      </c>
      <c r="I13" s="5">
        <f>IF($B13="","",VLOOKUP($D13,SKUs!$B$5:$F$104,5,FALSE))</f>
        <v/>
      </c>
      <c r="J13" s="5">
        <f>IF($B13="","",$H13*$I13)</f>
        <v/>
      </c>
      <c r="K13" s="7">
        <f>IF($B13="","",IF($H13&lt;0,"Shrinkage",IF($H13&gt;0,"Found","In sync")))</f>
        <v/>
      </c>
    </row>
    <row r="14" spans="2:11">
      <c r="C14" s="9"/>
      <c r="E14" s="7">
        <f>IF($B14="","",VLOOKUP($D14,SKUs!$B$5:$C$104,2,FALSE))</f>
        <v/>
      </c>
      <c r="H14" s="7">
        <f>IF($B14="","",$G14-$F14)</f>
        <v/>
      </c>
      <c r="I14" s="5">
        <f>IF($B14="","",VLOOKUP($D14,SKUs!$B$5:$F$104,5,FALSE))</f>
        <v/>
      </c>
      <c r="J14" s="5">
        <f>IF($B14="","",$H14*$I14)</f>
        <v/>
      </c>
      <c r="K14" s="7">
        <f>IF($B14="","",IF($H14&lt;0,"Shrinkage",IF($H14&gt;0,"Found","In sync")))</f>
        <v/>
      </c>
    </row>
    <row r="15" spans="2:11">
      <c r="C15" s="9"/>
      <c r="E15" s="7">
        <f>IF($B15="","",VLOOKUP($D15,SKUs!$B$5:$C$104,2,FALSE))</f>
        <v/>
      </c>
      <c r="H15" s="7">
        <f>IF($B15="","",$G15-$F15)</f>
        <v/>
      </c>
      <c r="I15" s="5">
        <f>IF($B15="","",VLOOKUP($D15,SKUs!$B$5:$F$104,5,FALSE))</f>
        <v/>
      </c>
      <c r="J15" s="5">
        <f>IF($B15="","",$H15*$I15)</f>
        <v/>
      </c>
      <c r="K15" s="7">
        <f>IF($B15="","",IF($H15&lt;0,"Shrinkage",IF($H15&gt;0,"Found","In sync")))</f>
        <v/>
      </c>
    </row>
    <row r="16" spans="2:11">
      <c r="C16" s="9"/>
      <c r="E16" s="7">
        <f>IF($B16="","",VLOOKUP($D16,SKUs!$B$5:$C$104,2,FALSE))</f>
        <v/>
      </c>
      <c r="H16" s="7">
        <f>IF($B16="","",$G16-$F16)</f>
        <v/>
      </c>
      <c r="I16" s="5">
        <f>IF($B16="","",VLOOKUP($D16,SKUs!$B$5:$F$104,5,FALSE))</f>
        <v/>
      </c>
      <c r="J16" s="5">
        <f>IF($B16="","",$H16*$I16)</f>
        <v/>
      </c>
      <c r="K16" s="7">
        <f>IF($B16="","",IF($H16&lt;0,"Shrinkage",IF($H16&gt;0,"Found","In sync")))</f>
        <v/>
      </c>
    </row>
    <row r="17" spans="3:11">
      <c r="C17" s="9"/>
      <c r="E17" s="7">
        <f>IF($B17="","",VLOOKUP($D17,SKUs!$B$5:$C$104,2,FALSE))</f>
        <v/>
      </c>
      <c r="H17" s="7">
        <f>IF($B17="","",$G17-$F17)</f>
        <v/>
      </c>
      <c r="I17" s="5">
        <f>IF($B17="","",VLOOKUP($D17,SKUs!$B$5:$F$104,5,FALSE))</f>
        <v/>
      </c>
      <c r="J17" s="5">
        <f>IF($B17="","",$H17*$I17)</f>
        <v/>
      </c>
      <c r="K17" s="7">
        <f>IF($B17="","",IF($H17&lt;0,"Shrinkage",IF($H17&gt;0,"Found","In sync")))</f>
        <v/>
      </c>
    </row>
    <row r="18" spans="3:11">
      <c r="C18" s="9"/>
      <c r="E18" s="7">
        <f>IF($B18="","",VLOOKUP($D18,SKUs!$B$5:$C$104,2,FALSE))</f>
        <v/>
      </c>
      <c r="H18" s="7">
        <f>IF($B18="","",$G18-$F18)</f>
        <v/>
      </c>
      <c r="I18" s="5">
        <f>IF($B18="","",VLOOKUP($D18,SKUs!$B$5:$F$104,5,FALSE))</f>
        <v/>
      </c>
      <c r="J18" s="5">
        <f>IF($B18="","",$H18*$I18)</f>
        <v/>
      </c>
      <c r="K18" s="7">
        <f>IF($B18="","",IF($H18&lt;0,"Shrinkage",IF($H18&gt;0,"Found","In sync")))</f>
        <v/>
      </c>
    </row>
    <row r="19" spans="3:11">
      <c r="C19" s="9"/>
      <c r="E19" s="7">
        <f>IF($B19="","",VLOOKUP($D19,SKUs!$B$5:$C$104,2,FALSE))</f>
        <v/>
      </c>
      <c r="H19" s="7">
        <f>IF($B19="","",$G19-$F19)</f>
        <v/>
      </c>
      <c r="I19" s="5">
        <f>IF($B19="","",VLOOKUP($D19,SKUs!$B$5:$F$104,5,FALSE))</f>
        <v/>
      </c>
      <c r="J19" s="5">
        <f>IF($B19="","",$H19*$I19)</f>
        <v/>
      </c>
      <c r="K19" s="7">
        <f>IF($B19="","",IF($H19&lt;0,"Shrinkage",IF($H19&gt;0,"Found","In sync")))</f>
        <v/>
      </c>
    </row>
    <row r="20" spans="3:11">
      <c r="C20" s="9"/>
      <c r="E20" s="7">
        <f>IF($B20="","",VLOOKUP($D20,SKUs!$B$5:$C$104,2,FALSE))</f>
        <v/>
      </c>
      <c r="H20" s="7">
        <f>IF($B20="","",$G20-$F20)</f>
        <v/>
      </c>
      <c r="I20" s="5">
        <f>IF($B20="","",VLOOKUP($D20,SKUs!$B$5:$F$104,5,FALSE))</f>
        <v/>
      </c>
      <c r="J20" s="5">
        <f>IF($B20="","",$H20*$I20)</f>
        <v/>
      </c>
      <c r="K20" s="7">
        <f>IF($B20="","",IF($H20&lt;0,"Shrinkage",IF($H20&gt;0,"Found","In sync")))</f>
        <v/>
      </c>
    </row>
    <row r="21" spans="3:11">
      <c r="C21" s="9"/>
      <c r="E21" s="7">
        <f>IF($B21="","",VLOOKUP($D21,SKUs!$B$5:$C$104,2,FALSE))</f>
        <v/>
      </c>
      <c r="H21" s="7">
        <f>IF($B21="","",$G21-$F21)</f>
        <v/>
      </c>
      <c r="I21" s="5">
        <f>IF($B21="","",VLOOKUP($D21,SKUs!$B$5:$F$104,5,FALSE))</f>
        <v/>
      </c>
      <c r="J21" s="5">
        <f>IF($B21="","",$H21*$I21)</f>
        <v/>
      </c>
      <c r="K21" s="7">
        <f>IF($B21="","",IF($H21&lt;0,"Shrinkage",IF($H21&gt;0,"Found","In sync")))</f>
        <v/>
      </c>
    </row>
    <row r="22" spans="3:11">
      <c r="C22" s="9"/>
      <c r="E22" s="7">
        <f>IF($B22="","",VLOOKUP($D22,SKUs!$B$5:$C$104,2,FALSE))</f>
        <v/>
      </c>
      <c r="H22" s="7">
        <f>IF($B22="","",$G22-$F22)</f>
        <v/>
      </c>
      <c r="I22" s="5">
        <f>IF($B22="","",VLOOKUP($D22,SKUs!$B$5:$F$104,5,FALSE))</f>
        <v/>
      </c>
      <c r="J22" s="5">
        <f>IF($B22="","",$H22*$I22)</f>
        <v/>
      </c>
      <c r="K22" s="7">
        <f>IF($B22="","",IF($H22&lt;0,"Shrinkage",IF($H22&gt;0,"Found","In sync")))</f>
        <v/>
      </c>
    </row>
    <row r="23" spans="3:11">
      <c r="C23" s="9"/>
      <c r="E23" s="7">
        <f>IF($B23="","",VLOOKUP($D23,SKUs!$B$5:$C$104,2,FALSE))</f>
        <v/>
      </c>
      <c r="H23" s="7">
        <f>IF($B23="","",$G23-$F23)</f>
        <v/>
      </c>
      <c r="I23" s="5">
        <f>IF($B23="","",VLOOKUP($D23,SKUs!$B$5:$F$104,5,FALSE))</f>
        <v/>
      </c>
      <c r="J23" s="5">
        <f>IF($B23="","",$H23*$I23)</f>
        <v/>
      </c>
      <c r="K23" s="7">
        <f>IF($B23="","",IF($H23&lt;0,"Shrinkage",IF($H23&gt;0,"Found","In sync")))</f>
        <v/>
      </c>
    </row>
    <row r="24" spans="3:11">
      <c r="C24" s="9"/>
      <c r="E24" s="7">
        <f>IF($B24="","",VLOOKUP($D24,SKUs!$B$5:$C$104,2,FALSE))</f>
        <v/>
      </c>
      <c r="H24" s="7">
        <f>IF($B24="","",$G24-$F24)</f>
        <v/>
      </c>
      <c r="I24" s="5">
        <f>IF($B24="","",VLOOKUP($D24,SKUs!$B$5:$F$104,5,FALSE))</f>
        <v/>
      </c>
      <c r="J24" s="5">
        <f>IF($B24="","",$H24*$I24)</f>
        <v/>
      </c>
      <c r="K24" s="7">
        <f>IF($B24="","",IF($H24&lt;0,"Shrinkage",IF($H24&gt;0,"Found","In sync")))</f>
        <v/>
      </c>
    </row>
    <row r="25" spans="3:11">
      <c r="C25" s="9"/>
      <c r="E25" s="7">
        <f>IF($B25="","",VLOOKUP($D25,SKUs!$B$5:$C$104,2,FALSE))</f>
        <v/>
      </c>
      <c r="H25" s="7">
        <f>IF($B25="","",$G25-$F25)</f>
        <v/>
      </c>
      <c r="I25" s="5">
        <f>IF($B25="","",VLOOKUP($D25,SKUs!$B$5:$F$104,5,FALSE))</f>
        <v/>
      </c>
      <c r="J25" s="5">
        <f>IF($B25="","",$H25*$I25)</f>
        <v/>
      </c>
      <c r="K25" s="7">
        <f>IF($B25="","",IF($H25&lt;0,"Shrinkage",IF($H25&gt;0,"Found","In sync")))</f>
        <v/>
      </c>
    </row>
    <row r="26" spans="3:11">
      <c r="C26" s="9"/>
      <c r="E26" s="7">
        <f>IF($B26="","",VLOOKUP($D26,SKUs!$B$5:$C$104,2,FALSE))</f>
        <v/>
      </c>
      <c r="H26" s="7">
        <f>IF($B26="","",$G26-$F26)</f>
        <v/>
      </c>
      <c r="I26" s="5">
        <f>IF($B26="","",VLOOKUP($D26,SKUs!$B$5:$F$104,5,FALSE))</f>
        <v/>
      </c>
      <c r="J26" s="5">
        <f>IF($B26="","",$H26*$I26)</f>
        <v/>
      </c>
      <c r="K26" s="7">
        <f>IF($B26="","",IF($H26&lt;0,"Shrinkage",IF($H26&gt;0,"Found","In sync")))</f>
        <v/>
      </c>
    </row>
    <row r="27" spans="3:11">
      <c r="C27" s="9"/>
      <c r="E27" s="7">
        <f>IF($B27="","",VLOOKUP($D27,SKUs!$B$5:$C$104,2,FALSE))</f>
        <v/>
      </c>
      <c r="H27" s="7">
        <f>IF($B27="","",$G27-$F27)</f>
        <v/>
      </c>
      <c r="I27" s="5">
        <f>IF($B27="","",VLOOKUP($D27,SKUs!$B$5:$F$104,5,FALSE))</f>
        <v/>
      </c>
      <c r="J27" s="5">
        <f>IF($B27="","",$H27*$I27)</f>
        <v/>
      </c>
      <c r="K27" s="7">
        <f>IF($B27="","",IF($H27&lt;0,"Shrinkage",IF($H27&gt;0,"Found","In sync")))</f>
        <v/>
      </c>
    </row>
    <row r="28" spans="3:11">
      <c r="C28" s="9"/>
      <c r="E28" s="7">
        <f>IF($B28="","",VLOOKUP($D28,SKUs!$B$5:$C$104,2,FALSE))</f>
        <v/>
      </c>
      <c r="H28" s="7">
        <f>IF($B28="","",$G28-$F28)</f>
        <v/>
      </c>
      <c r="I28" s="5">
        <f>IF($B28="","",VLOOKUP($D28,SKUs!$B$5:$F$104,5,FALSE))</f>
        <v/>
      </c>
      <c r="J28" s="5">
        <f>IF($B28="","",$H28*$I28)</f>
        <v/>
      </c>
      <c r="K28" s="7">
        <f>IF($B28="","",IF($H28&lt;0,"Shrinkage",IF($H28&gt;0,"Found","In sync")))</f>
        <v/>
      </c>
    </row>
    <row r="29" spans="3:11">
      <c r="C29" s="9"/>
      <c r="E29" s="7">
        <f>IF($B29="","",VLOOKUP($D29,SKUs!$B$5:$C$104,2,FALSE))</f>
        <v/>
      </c>
      <c r="H29" s="7">
        <f>IF($B29="","",$G29-$F29)</f>
        <v/>
      </c>
      <c r="I29" s="5">
        <f>IF($B29="","",VLOOKUP($D29,SKUs!$B$5:$F$104,5,FALSE))</f>
        <v/>
      </c>
      <c r="J29" s="5">
        <f>IF($B29="","",$H29*$I29)</f>
        <v/>
      </c>
      <c r="K29" s="7">
        <f>IF($B29="","",IF($H29&lt;0,"Shrinkage",IF($H29&gt;0,"Found","In sync")))</f>
        <v/>
      </c>
    </row>
    <row r="30" spans="3:11">
      <c r="C30" s="9"/>
      <c r="E30" s="7">
        <f>IF($B30="","",VLOOKUP($D30,SKUs!$B$5:$C$104,2,FALSE))</f>
        <v/>
      </c>
      <c r="H30" s="7">
        <f>IF($B30="","",$G30-$F30)</f>
        <v/>
      </c>
      <c r="I30" s="5">
        <f>IF($B30="","",VLOOKUP($D30,SKUs!$B$5:$F$104,5,FALSE))</f>
        <v/>
      </c>
      <c r="J30" s="5">
        <f>IF($B30="","",$H30*$I30)</f>
        <v/>
      </c>
      <c r="K30" s="7">
        <f>IF($B30="","",IF($H30&lt;0,"Shrinkage",IF($H30&gt;0,"Found","In sync")))</f>
        <v/>
      </c>
    </row>
    <row r="31" spans="3:11">
      <c r="C31" s="9"/>
      <c r="E31" s="7">
        <f>IF($B31="","",VLOOKUP($D31,SKUs!$B$5:$C$104,2,FALSE))</f>
        <v/>
      </c>
      <c r="H31" s="7">
        <f>IF($B31="","",$G31-$F31)</f>
        <v/>
      </c>
      <c r="I31" s="5">
        <f>IF($B31="","",VLOOKUP($D31,SKUs!$B$5:$F$104,5,FALSE))</f>
        <v/>
      </c>
      <c r="J31" s="5">
        <f>IF($B31="","",$H31*$I31)</f>
        <v/>
      </c>
      <c r="K31" s="7">
        <f>IF($B31="","",IF($H31&lt;0,"Shrinkage",IF($H31&gt;0,"Found","In sync")))</f>
        <v/>
      </c>
    </row>
    <row r="32" spans="3:11">
      <c r="C32" s="9"/>
      <c r="E32" s="7">
        <f>IF($B32="","",VLOOKUP($D32,SKUs!$B$5:$C$104,2,FALSE))</f>
        <v/>
      </c>
      <c r="H32" s="7">
        <f>IF($B32="","",$G32-$F32)</f>
        <v/>
      </c>
      <c r="I32" s="5">
        <f>IF($B32="","",VLOOKUP($D32,SKUs!$B$5:$F$104,5,FALSE))</f>
        <v/>
      </c>
      <c r="J32" s="5">
        <f>IF($B32="","",$H32*$I32)</f>
        <v/>
      </c>
      <c r="K32" s="7">
        <f>IF($B32="","",IF($H32&lt;0,"Shrinkage",IF($H32&gt;0,"Found","In sync")))</f>
        <v/>
      </c>
    </row>
    <row r="33" spans="3:11">
      <c r="C33" s="9"/>
      <c r="E33" s="7">
        <f>IF($B33="","",VLOOKUP($D33,SKUs!$B$5:$C$104,2,FALSE))</f>
        <v/>
      </c>
      <c r="H33" s="7">
        <f>IF($B33="","",$G33-$F33)</f>
        <v/>
      </c>
      <c r="I33" s="5">
        <f>IF($B33="","",VLOOKUP($D33,SKUs!$B$5:$F$104,5,FALSE))</f>
        <v/>
      </c>
      <c r="J33" s="5">
        <f>IF($B33="","",$H33*$I33)</f>
        <v/>
      </c>
      <c r="K33" s="7">
        <f>IF($B33="","",IF($H33&lt;0,"Shrinkage",IF($H33&gt;0,"Found","In sync")))</f>
        <v/>
      </c>
    </row>
    <row r="34" spans="3:11">
      <c r="C34" s="9"/>
      <c r="E34" s="7">
        <f>IF($B34="","",VLOOKUP($D34,SKUs!$B$5:$C$104,2,FALSE))</f>
        <v/>
      </c>
      <c r="H34" s="7">
        <f>IF($B34="","",$G34-$F34)</f>
        <v/>
      </c>
      <c r="I34" s="5">
        <f>IF($B34="","",VLOOKUP($D34,SKUs!$B$5:$F$104,5,FALSE))</f>
        <v/>
      </c>
      <c r="J34" s="5">
        <f>IF($B34="","",$H34*$I34)</f>
        <v/>
      </c>
      <c r="K34" s="7">
        <f>IF($B34="","",IF($H34&lt;0,"Shrinkage",IF($H34&gt;0,"Found","In sync")))</f>
        <v/>
      </c>
    </row>
    <row r="35" spans="3:11">
      <c r="C35" s="9"/>
      <c r="E35" s="7">
        <f>IF($B35="","",VLOOKUP($D35,SKUs!$B$5:$C$104,2,FALSE))</f>
        <v/>
      </c>
      <c r="H35" s="7">
        <f>IF($B35="","",$G35-$F35)</f>
        <v/>
      </c>
      <c r="I35" s="5">
        <f>IF($B35="","",VLOOKUP($D35,SKUs!$B$5:$F$104,5,FALSE))</f>
        <v/>
      </c>
      <c r="J35" s="5">
        <f>IF($B35="","",$H35*$I35)</f>
        <v/>
      </c>
      <c r="K35" s="7">
        <f>IF($B35="","",IF($H35&lt;0,"Shrinkage",IF($H35&gt;0,"Found","In sync")))</f>
        <v/>
      </c>
    </row>
    <row r="36" spans="3:11">
      <c r="C36" s="9"/>
      <c r="E36" s="7">
        <f>IF($B36="","",VLOOKUP($D36,SKUs!$B$5:$C$104,2,FALSE))</f>
        <v/>
      </c>
      <c r="H36" s="7">
        <f>IF($B36="","",$G36-$F36)</f>
        <v/>
      </c>
      <c r="I36" s="5">
        <f>IF($B36="","",VLOOKUP($D36,SKUs!$B$5:$F$104,5,FALSE))</f>
        <v/>
      </c>
      <c r="J36" s="5">
        <f>IF($B36="","",$H36*$I36)</f>
        <v/>
      </c>
      <c r="K36" s="7">
        <f>IF($B36="","",IF($H36&lt;0,"Shrinkage",IF($H36&gt;0,"Found","In sync")))</f>
        <v/>
      </c>
    </row>
    <row r="37" spans="3:11">
      <c r="C37" s="9"/>
      <c r="E37" s="7">
        <f>IF($B37="","",VLOOKUP($D37,SKUs!$B$5:$C$104,2,FALSE))</f>
        <v/>
      </c>
      <c r="H37" s="7">
        <f>IF($B37="","",$G37-$F37)</f>
        <v/>
      </c>
      <c r="I37" s="5">
        <f>IF($B37="","",VLOOKUP($D37,SKUs!$B$5:$F$104,5,FALSE))</f>
        <v/>
      </c>
      <c r="J37" s="5">
        <f>IF($B37="","",$H37*$I37)</f>
        <v/>
      </c>
      <c r="K37" s="7">
        <f>IF($B37="","",IF($H37&lt;0,"Shrinkage",IF($H37&gt;0,"Found","In sync")))</f>
        <v/>
      </c>
    </row>
    <row r="38" spans="3:11">
      <c r="C38" s="9"/>
      <c r="E38" s="7">
        <f>IF($B38="","",VLOOKUP($D38,SKUs!$B$5:$C$104,2,FALSE))</f>
        <v/>
      </c>
      <c r="H38" s="7">
        <f>IF($B38="","",$G38-$F38)</f>
        <v/>
      </c>
      <c r="I38" s="5">
        <f>IF($B38="","",VLOOKUP($D38,SKUs!$B$5:$F$104,5,FALSE))</f>
        <v/>
      </c>
      <c r="J38" s="5">
        <f>IF($B38="","",$H38*$I38)</f>
        <v/>
      </c>
      <c r="K38" s="7">
        <f>IF($B38="","",IF($H38&lt;0,"Shrinkage",IF($H38&gt;0,"Found","In sync")))</f>
        <v/>
      </c>
    </row>
    <row r="39" spans="3:11">
      <c r="C39" s="9"/>
      <c r="E39" s="7">
        <f>IF($B39="","",VLOOKUP($D39,SKUs!$B$5:$C$104,2,FALSE))</f>
        <v/>
      </c>
      <c r="H39" s="7">
        <f>IF($B39="","",$G39-$F39)</f>
        <v/>
      </c>
      <c r="I39" s="5">
        <f>IF($B39="","",VLOOKUP($D39,SKUs!$B$5:$F$104,5,FALSE))</f>
        <v/>
      </c>
      <c r="J39" s="5">
        <f>IF($B39="","",$H39*$I39)</f>
        <v/>
      </c>
      <c r="K39" s="7">
        <f>IF($B39="","",IF($H39&lt;0,"Shrinkage",IF($H39&gt;0,"Found","In sync")))</f>
        <v/>
      </c>
    </row>
    <row r="40" spans="3:11">
      <c r="C40" s="9"/>
      <c r="E40" s="7">
        <f>IF($B40="","",VLOOKUP($D40,SKUs!$B$5:$C$104,2,FALSE))</f>
        <v/>
      </c>
      <c r="H40" s="7">
        <f>IF($B40="","",$G40-$F40)</f>
        <v/>
      </c>
      <c r="I40" s="5">
        <f>IF($B40="","",VLOOKUP($D40,SKUs!$B$5:$F$104,5,FALSE))</f>
        <v/>
      </c>
      <c r="J40" s="5">
        <f>IF($B40="","",$H40*$I40)</f>
        <v/>
      </c>
      <c r="K40" s="7">
        <f>IF($B40="","",IF($H40&lt;0,"Shrinkage",IF($H40&gt;0,"Found","In sync")))</f>
        <v/>
      </c>
    </row>
    <row r="41" spans="3:11">
      <c r="C41" s="9"/>
      <c r="E41" s="7">
        <f>IF($B41="","",VLOOKUP($D41,SKUs!$B$5:$C$104,2,FALSE))</f>
        <v/>
      </c>
      <c r="H41" s="7">
        <f>IF($B41="","",$G41-$F41)</f>
        <v/>
      </c>
      <c r="I41" s="5">
        <f>IF($B41="","",VLOOKUP($D41,SKUs!$B$5:$F$104,5,FALSE))</f>
        <v/>
      </c>
      <c r="J41" s="5">
        <f>IF($B41="","",$H41*$I41)</f>
        <v/>
      </c>
      <c r="K41" s="7">
        <f>IF($B41="","",IF($H41&lt;0,"Shrinkage",IF($H41&gt;0,"Found","In sync")))</f>
        <v/>
      </c>
    </row>
    <row r="42" spans="3:11">
      <c r="C42" s="9"/>
      <c r="E42" s="7">
        <f>IF($B42="","",VLOOKUP($D42,SKUs!$B$5:$C$104,2,FALSE))</f>
        <v/>
      </c>
      <c r="H42" s="7">
        <f>IF($B42="","",$G42-$F42)</f>
        <v/>
      </c>
      <c r="I42" s="5">
        <f>IF($B42="","",VLOOKUP($D42,SKUs!$B$5:$F$104,5,FALSE))</f>
        <v/>
      </c>
      <c r="J42" s="5">
        <f>IF($B42="","",$H42*$I42)</f>
        <v/>
      </c>
      <c r="K42" s="7">
        <f>IF($B42="","",IF($H42&lt;0,"Shrinkage",IF($H42&gt;0,"Found","In sync")))</f>
        <v/>
      </c>
    </row>
    <row r="43" spans="3:11">
      <c r="C43" s="9"/>
      <c r="E43" s="7">
        <f>IF($B43="","",VLOOKUP($D43,SKUs!$B$5:$C$104,2,FALSE))</f>
        <v/>
      </c>
      <c r="H43" s="7">
        <f>IF($B43="","",$G43-$F43)</f>
        <v/>
      </c>
      <c r="I43" s="5">
        <f>IF($B43="","",VLOOKUP($D43,SKUs!$B$5:$F$104,5,FALSE))</f>
        <v/>
      </c>
      <c r="J43" s="5">
        <f>IF($B43="","",$H43*$I43)</f>
        <v/>
      </c>
      <c r="K43" s="7">
        <f>IF($B43="","",IF($H43&lt;0,"Shrinkage",IF($H43&gt;0,"Found","In sync")))</f>
        <v/>
      </c>
    </row>
    <row r="44" spans="3:11">
      <c r="C44" s="9"/>
      <c r="E44" s="7">
        <f>IF($B44="","",VLOOKUP($D44,SKUs!$B$5:$C$104,2,FALSE))</f>
        <v/>
      </c>
      <c r="H44" s="7">
        <f>IF($B44="","",$G44-$F44)</f>
        <v/>
      </c>
      <c r="I44" s="5">
        <f>IF($B44="","",VLOOKUP($D44,SKUs!$B$5:$F$104,5,FALSE))</f>
        <v/>
      </c>
      <c r="J44" s="5">
        <f>IF($B44="","",$H44*$I44)</f>
        <v/>
      </c>
      <c r="K44" s="7">
        <f>IF($B44="","",IF($H44&lt;0,"Shrinkage",IF($H44&gt;0,"Found","In sync")))</f>
        <v/>
      </c>
    </row>
    <row r="45" spans="3:11">
      <c r="C45" s="9"/>
      <c r="E45" s="7">
        <f>IF($B45="","",VLOOKUP($D45,SKUs!$B$5:$C$104,2,FALSE))</f>
        <v/>
      </c>
      <c r="H45" s="7">
        <f>IF($B45="","",$G45-$F45)</f>
        <v/>
      </c>
      <c r="I45" s="5">
        <f>IF($B45="","",VLOOKUP($D45,SKUs!$B$5:$F$104,5,FALSE))</f>
        <v/>
      </c>
      <c r="J45" s="5">
        <f>IF($B45="","",$H45*$I45)</f>
        <v/>
      </c>
      <c r="K45" s="7">
        <f>IF($B45="","",IF($H45&lt;0,"Shrinkage",IF($H45&gt;0,"Found","In sync")))</f>
        <v/>
      </c>
    </row>
    <row r="46" spans="3:11">
      <c r="C46" s="9"/>
      <c r="E46" s="7">
        <f>IF($B46="","",VLOOKUP($D46,SKUs!$B$5:$C$104,2,FALSE))</f>
        <v/>
      </c>
      <c r="H46" s="7">
        <f>IF($B46="","",$G46-$F46)</f>
        <v/>
      </c>
      <c r="I46" s="5">
        <f>IF($B46="","",VLOOKUP($D46,SKUs!$B$5:$F$104,5,FALSE))</f>
        <v/>
      </c>
      <c r="J46" s="5">
        <f>IF($B46="","",$H46*$I46)</f>
        <v/>
      </c>
      <c r="K46" s="7">
        <f>IF($B46="","",IF($H46&lt;0,"Shrinkage",IF($H46&gt;0,"Found","In sync")))</f>
        <v/>
      </c>
    </row>
    <row r="47" spans="3:11">
      <c r="C47" s="9"/>
      <c r="E47" s="7">
        <f>IF($B47="","",VLOOKUP($D47,SKUs!$B$5:$C$104,2,FALSE))</f>
        <v/>
      </c>
      <c r="H47" s="7">
        <f>IF($B47="","",$G47-$F47)</f>
        <v/>
      </c>
      <c r="I47" s="5">
        <f>IF($B47="","",VLOOKUP($D47,SKUs!$B$5:$F$104,5,FALSE))</f>
        <v/>
      </c>
      <c r="J47" s="5">
        <f>IF($B47="","",$H47*$I47)</f>
        <v/>
      </c>
      <c r="K47" s="7">
        <f>IF($B47="","",IF($H47&lt;0,"Shrinkage",IF($H47&gt;0,"Found","In sync")))</f>
        <v/>
      </c>
    </row>
    <row r="48" spans="3:11">
      <c r="C48" s="9"/>
      <c r="E48" s="7">
        <f>IF($B48="","",VLOOKUP($D48,SKUs!$B$5:$C$104,2,FALSE))</f>
        <v/>
      </c>
      <c r="H48" s="7">
        <f>IF($B48="","",$G48-$F48)</f>
        <v/>
      </c>
      <c r="I48" s="5">
        <f>IF($B48="","",VLOOKUP($D48,SKUs!$B$5:$F$104,5,FALSE))</f>
        <v/>
      </c>
      <c r="J48" s="5">
        <f>IF($B48="","",$H48*$I48)</f>
        <v/>
      </c>
      <c r="K48" s="7">
        <f>IF($B48="","",IF($H48&lt;0,"Shrinkage",IF($H48&gt;0,"Found","In sync")))</f>
        <v/>
      </c>
    </row>
    <row r="49" spans="3:11">
      <c r="C49" s="9"/>
      <c r="E49" s="7">
        <f>IF($B49="","",VLOOKUP($D49,SKUs!$B$5:$C$104,2,FALSE))</f>
        <v/>
      </c>
      <c r="H49" s="7">
        <f>IF($B49="","",$G49-$F49)</f>
        <v/>
      </c>
      <c r="I49" s="5">
        <f>IF($B49="","",VLOOKUP($D49,SKUs!$B$5:$F$104,5,FALSE))</f>
        <v/>
      </c>
      <c r="J49" s="5">
        <f>IF($B49="","",$H49*$I49)</f>
        <v/>
      </c>
      <c r="K49" s="7">
        <f>IF($B49="","",IF($H49&lt;0,"Shrinkage",IF($H49&gt;0,"Found","In sync")))</f>
        <v/>
      </c>
    </row>
    <row r="50" spans="3:11">
      <c r="C50" s="9"/>
      <c r="E50" s="7">
        <f>IF($B50="","",VLOOKUP($D50,SKUs!$B$5:$C$104,2,FALSE))</f>
        <v/>
      </c>
      <c r="H50" s="7">
        <f>IF($B50="","",$G50-$F50)</f>
        <v/>
      </c>
      <c r="I50" s="5">
        <f>IF($B50="","",VLOOKUP($D50,SKUs!$B$5:$F$104,5,FALSE))</f>
        <v/>
      </c>
      <c r="J50" s="5">
        <f>IF($B50="","",$H50*$I50)</f>
        <v/>
      </c>
      <c r="K50" s="7">
        <f>IF($B50="","",IF($H50&lt;0,"Shrinkage",IF($H50&gt;0,"Found","In sync")))</f>
        <v/>
      </c>
    </row>
    <row r="51" spans="3:11">
      <c r="C51" s="9"/>
      <c r="E51" s="7">
        <f>IF($B51="","",VLOOKUP($D51,SKUs!$B$5:$C$104,2,FALSE))</f>
        <v/>
      </c>
      <c r="H51" s="7">
        <f>IF($B51="","",$G51-$F51)</f>
        <v/>
      </c>
      <c r="I51" s="5">
        <f>IF($B51="","",VLOOKUP($D51,SKUs!$B$5:$F$104,5,FALSE))</f>
        <v/>
      </c>
      <c r="J51" s="5">
        <f>IF($B51="","",$H51*$I51)</f>
        <v/>
      </c>
      <c r="K51" s="7">
        <f>IF($B51="","",IF($H51&lt;0,"Shrinkage",IF($H51&gt;0,"Found","In sync")))</f>
        <v/>
      </c>
    </row>
    <row r="52" spans="3:11">
      <c r="C52" s="9"/>
      <c r="E52" s="7">
        <f>IF($B52="","",VLOOKUP($D52,SKUs!$B$5:$C$104,2,FALSE))</f>
        <v/>
      </c>
      <c r="H52" s="7">
        <f>IF($B52="","",$G52-$F52)</f>
        <v/>
      </c>
      <c r="I52" s="5">
        <f>IF($B52="","",VLOOKUP($D52,SKUs!$B$5:$F$104,5,FALSE))</f>
        <v/>
      </c>
      <c r="J52" s="5">
        <f>IF($B52="","",$H52*$I52)</f>
        <v/>
      </c>
      <c r="K52" s="7">
        <f>IF($B52="","",IF($H52&lt;0,"Shrinkage",IF($H52&gt;0,"Found","In sync")))</f>
        <v/>
      </c>
    </row>
    <row r="53" spans="3:11">
      <c r="C53" s="9"/>
      <c r="E53" s="7">
        <f>IF($B53="","",VLOOKUP($D53,SKUs!$B$5:$C$104,2,FALSE))</f>
        <v/>
      </c>
      <c r="H53" s="7">
        <f>IF($B53="","",$G53-$F53)</f>
        <v/>
      </c>
      <c r="I53" s="5">
        <f>IF($B53="","",VLOOKUP($D53,SKUs!$B$5:$F$104,5,FALSE))</f>
        <v/>
      </c>
      <c r="J53" s="5">
        <f>IF($B53="","",$H53*$I53)</f>
        <v/>
      </c>
      <c r="K53" s="7">
        <f>IF($B53="","",IF($H53&lt;0,"Shrinkage",IF($H53&gt;0,"Found","In sync")))</f>
        <v/>
      </c>
    </row>
    <row r="54" spans="3:11">
      <c r="C54" s="9"/>
      <c r="E54" s="7">
        <f>IF($B54="","",VLOOKUP($D54,SKUs!$B$5:$C$104,2,FALSE))</f>
        <v/>
      </c>
      <c r="H54" s="7">
        <f>IF($B54="","",$G54-$F54)</f>
        <v/>
      </c>
      <c r="I54" s="5">
        <f>IF($B54="","",VLOOKUP($D54,SKUs!$B$5:$F$104,5,FALSE))</f>
        <v/>
      </c>
      <c r="J54" s="5">
        <f>IF($B54="","",$H54*$I54)</f>
        <v/>
      </c>
      <c r="K54" s="7">
        <f>IF($B54="","",IF($H54&lt;0,"Shrinkage",IF($H54&gt;0,"Found","In sync")))</f>
        <v/>
      </c>
    </row>
    <row r="55" spans="3:11">
      <c r="C55" s="9"/>
      <c r="E55" s="7">
        <f>IF($B55="","",VLOOKUP($D55,SKUs!$B$5:$C$104,2,FALSE))</f>
        <v/>
      </c>
      <c r="H55" s="7">
        <f>IF($B55="","",$G55-$F55)</f>
        <v/>
      </c>
      <c r="I55" s="5">
        <f>IF($B55="","",VLOOKUP($D55,SKUs!$B$5:$F$104,5,FALSE))</f>
        <v/>
      </c>
      <c r="J55" s="5">
        <f>IF($B55="","",$H55*$I55)</f>
        <v/>
      </c>
      <c r="K55" s="7">
        <f>IF($B55="","",IF($H55&lt;0,"Shrinkage",IF($H55&gt;0,"Found","In sync")))</f>
        <v/>
      </c>
    </row>
    <row r="56" spans="3:11">
      <c r="C56" s="9"/>
      <c r="E56" s="7">
        <f>IF($B56="","",VLOOKUP($D56,SKUs!$B$5:$C$104,2,FALSE))</f>
        <v/>
      </c>
      <c r="H56" s="7">
        <f>IF($B56="","",$G56-$F56)</f>
        <v/>
      </c>
      <c r="I56" s="5">
        <f>IF($B56="","",VLOOKUP($D56,SKUs!$B$5:$F$104,5,FALSE))</f>
        <v/>
      </c>
      <c r="J56" s="5">
        <f>IF($B56="","",$H56*$I56)</f>
        <v/>
      </c>
      <c r="K56" s="7">
        <f>IF($B56="","",IF($H56&lt;0,"Shrinkage",IF($H56&gt;0,"Found","In sync")))</f>
        <v/>
      </c>
    </row>
    <row r="57" spans="3:11">
      <c r="C57" s="9"/>
      <c r="E57" s="7">
        <f>IF($B57="","",VLOOKUP($D57,SKUs!$B$5:$C$104,2,FALSE))</f>
        <v/>
      </c>
      <c r="H57" s="7">
        <f>IF($B57="","",$G57-$F57)</f>
        <v/>
      </c>
      <c r="I57" s="5">
        <f>IF($B57="","",VLOOKUP($D57,SKUs!$B$5:$F$104,5,FALSE))</f>
        <v/>
      </c>
      <c r="J57" s="5">
        <f>IF($B57="","",$H57*$I57)</f>
        <v/>
      </c>
      <c r="K57" s="7">
        <f>IF($B57="","",IF($H57&lt;0,"Shrinkage",IF($H57&gt;0,"Found","In sync")))</f>
        <v/>
      </c>
    </row>
    <row r="58" spans="3:11">
      <c r="C58" s="9"/>
      <c r="E58" s="7">
        <f>IF($B58="","",VLOOKUP($D58,SKUs!$B$5:$C$104,2,FALSE))</f>
        <v/>
      </c>
      <c r="H58" s="7">
        <f>IF($B58="","",$G58-$F58)</f>
        <v/>
      </c>
      <c r="I58" s="5">
        <f>IF($B58="","",VLOOKUP($D58,SKUs!$B$5:$F$104,5,FALSE))</f>
        <v/>
      </c>
      <c r="J58" s="5">
        <f>IF($B58="","",$H58*$I58)</f>
        <v/>
      </c>
      <c r="K58" s="7">
        <f>IF($B58="","",IF($H58&lt;0,"Shrinkage",IF($H58&gt;0,"Found","In sync")))</f>
        <v/>
      </c>
    </row>
    <row r="59" spans="3:11">
      <c r="C59" s="9"/>
      <c r="E59" s="7">
        <f>IF($B59="","",VLOOKUP($D59,SKUs!$B$5:$C$104,2,FALSE))</f>
        <v/>
      </c>
      <c r="H59" s="7">
        <f>IF($B59="","",$G59-$F59)</f>
        <v/>
      </c>
      <c r="I59" s="5">
        <f>IF($B59="","",VLOOKUP($D59,SKUs!$B$5:$F$104,5,FALSE))</f>
        <v/>
      </c>
      <c r="J59" s="5">
        <f>IF($B59="","",$H59*$I59)</f>
        <v/>
      </c>
      <c r="K59" s="7">
        <f>IF($B59="","",IF($H59&lt;0,"Shrinkage",IF($H59&gt;0,"Found","In sync")))</f>
        <v/>
      </c>
    </row>
    <row r="60" spans="3:11">
      <c r="C60" s="9"/>
      <c r="E60" s="7">
        <f>IF($B60="","",VLOOKUP($D60,SKUs!$B$5:$C$104,2,FALSE))</f>
        <v/>
      </c>
      <c r="H60" s="7">
        <f>IF($B60="","",$G60-$F60)</f>
        <v/>
      </c>
      <c r="I60" s="5">
        <f>IF($B60="","",VLOOKUP($D60,SKUs!$B$5:$F$104,5,FALSE))</f>
        <v/>
      </c>
      <c r="J60" s="5">
        <f>IF($B60="","",$H60*$I60)</f>
        <v/>
      </c>
      <c r="K60" s="7">
        <f>IF($B60="","",IF($H60&lt;0,"Shrinkage",IF($H60&gt;0,"Found","In sync")))</f>
        <v/>
      </c>
    </row>
    <row r="61" spans="3:11">
      <c r="C61" s="9"/>
      <c r="E61" s="7">
        <f>IF($B61="","",VLOOKUP($D61,SKUs!$B$5:$C$104,2,FALSE))</f>
        <v/>
      </c>
      <c r="H61" s="7">
        <f>IF($B61="","",$G61-$F61)</f>
        <v/>
      </c>
      <c r="I61" s="5">
        <f>IF($B61="","",VLOOKUP($D61,SKUs!$B$5:$F$104,5,FALSE))</f>
        <v/>
      </c>
      <c r="J61" s="5">
        <f>IF($B61="","",$H61*$I61)</f>
        <v/>
      </c>
      <c r="K61" s="7">
        <f>IF($B61="","",IF($H61&lt;0,"Shrinkage",IF($H61&gt;0,"Found","In sync")))</f>
        <v/>
      </c>
    </row>
    <row r="62" spans="3:11">
      <c r="C62" s="9"/>
      <c r="E62" s="7">
        <f>IF($B62="","",VLOOKUP($D62,SKUs!$B$5:$C$104,2,FALSE))</f>
        <v/>
      </c>
      <c r="H62" s="7">
        <f>IF($B62="","",$G62-$F62)</f>
        <v/>
      </c>
      <c r="I62" s="5">
        <f>IF($B62="","",VLOOKUP($D62,SKUs!$B$5:$F$104,5,FALSE))</f>
        <v/>
      </c>
      <c r="J62" s="5">
        <f>IF($B62="","",$H62*$I62)</f>
        <v/>
      </c>
      <c r="K62" s="7">
        <f>IF($B62="","",IF($H62&lt;0,"Shrinkage",IF($H62&gt;0,"Found","In sync")))</f>
        <v/>
      </c>
    </row>
    <row r="63" spans="3:11">
      <c r="C63" s="9"/>
      <c r="E63" s="7">
        <f>IF($B63="","",VLOOKUP($D63,SKUs!$B$5:$C$104,2,FALSE))</f>
        <v/>
      </c>
      <c r="H63" s="7">
        <f>IF($B63="","",$G63-$F63)</f>
        <v/>
      </c>
      <c r="I63" s="5">
        <f>IF($B63="","",VLOOKUP($D63,SKUs!$B$5:$F$104,5,FALSE))</f>
        <v/>
      </c>
      <c r="J63" s="5">
        <f>IF($B63="","",$H63*$I63)</f>
        <v/>
      </c>
      <c r="K63" s="7">
        <f>IF($B63="","",IF($H63&lt;0,"Shrinkage",IF($H63&gt;0,"Found","In sync")))</f>
        <v/>
      </c>
    </row>
    <row r="64" spans="3:11">
      <c r="C64" s="9"/>
      <c r="E64" s="7">
        <f>IF($B64="","",VLOOKUP($D64,SKUs!$B$5:$C$104,2,FALSE))</f>
        <v/>
      </c>
      <c r="H64" s="7">
        <f>IF($B64="","",$G64-$F64)</f>
        <v/>
      </c>
      <c r="I64" s="5">
        <f>IF($B64="","",VLOOKUP($D64,SKUs!$B$5:$F$104,5,FALSE))</f>
        <v/>
      </c>
      <c r="J64" s="5">
        <f>IF($B64="","",$H64*$I64)</f>
        <v/>
      </c>
      <c r="K64" s="7">
        <f>IF($B64="","",IF($H64&lt;0,"Shrinkage",IF($H64&gt;0,"Found","In sync")))</f>
        <v/>
      </c>
    </row>
    <row r="65" spans="3:11">
      <c r="C65" s="9"/>
      <c r="E65" s="7">
        <f>IF($B65="","",VLOOKUP($D65,SKUs!$B$5:$C$104,2,FALSE))</f>
        <v/>
      </c>
      <c r="H65" s="7">
        <f>IF($B65="","",$G65-$F65)</f>
        <v/>
      </c>
      <c r="I65" s="5">
        <f>IF($B65="","",VLOOKUP($D65,SKUs!$B$5:$F$104,5,FALSE))</f>
        <v/>
      </c>
      <c r="J65" s="5">
        <f>IF($B65="","",$H65*$I65)</f>
        <v/>
      </c>
      <c r="K65" s="7">
        <f>IF($B65="","",IF($H65&lt;0,"Shrinkage",IF($H65&gt;0,"Found","In sync")))</f>
        <v/>
      </c>
    </row>
    <row r="66" spans="3:11">
      <c r="C66" s="9"/>
      <c r="E66" s="7">
        <f>IF($B66="","",VLOOKUP($D66,SKUs!$B$5:$C$104,2,FALSE))</f>
        <v/>
      </c>
      <c r="H66" s="7">
        <f>IF($B66="","",$G66-$F66)</f>
        <v/>
      </c>
      <c r="I66" s="5">
        <f>IF($B66="","",VLOOKUP($D66,SKUs!$B$5:$F$104,5,FALSE))</f>
        <v/>
      </c>
      <c r="J66" s="5">
        <f>IF($B66="","",$H66*$I66)</f>
        <v/>
      </c>
      <c r="K66" s="7">
        <f>IF($B66="","",IF($H66&lt;0,"Shrinkage",IF($H66&gt;0,"Found","In sync")))</f>
        <v/>
      </c>
    </row>
    <row r="67" spans="3:11">
      <c r="C67" s="9"/>
      <c r="E67" s="7">
        <f>IF($B67="","",VLOOKUP($D67,SKUs!$B$5:$C$104,2,FALSE))</f>
        <v/>
      </c>
      <c r="H67" s="7">
        <f>IF($B67="","",$G67-$F67)</f>
        <v/>
      </c>
      <c r="I67" s="5">
        <f>IF($B67="","",VLOOKUP($D67,SKUs!$B$5:$F$104,5,FALSE))</f>
        <v/>
      </c>
      <c r="J67" s="5">
        <f>IF($B67="","",$H67*$I67)</f>
        <v/>
      </c>
      <c r="K67" s="7">
        <f>IF($B67="","",IF($H67&lt;0,"Shrinkage",IF($H67&gt;0,"Found","In sync")))</f>
        <v/>
      </c>
    </row>
    <row r="68" spans="3:11">
      <c r="C68" s="9"/>
      <c r="E68" s="7">
        <f>IF($B68="","",VLOOKUP($D68,SKUs!$B$5:$C$104,2,FALSE))</f>
        <v/>
      </c>
      <c r="H68" s="7">
        <f>IF($B68="","",$G68-$F68)</f>
        <v/>
      </c>
      <c r="I68" s="5">
        <f>IF($B68="","",VLOOKUP($D68,SKUs!$B$5:$F$104,5,FALSE))</f>
        <v/>
      </c>
      <c r="J68" s="5">
        <f>IF($B68="","",$H68*$I68)</f>
        <v/>
      </c>
      <c r="K68" s="7">
        <f>IF($B68="","",IF($H68&lt;0,"Shrinkage",IF($H68&gt;0,"Found","In sync")))</f>
        <v/>
      </c>
    </row>
    <row r="69" spans="3:11">
      <c r="C69" s="9"/>
      <c r="E69" s="7">
        <f>IF($B69="","",VLOOKUP($D69,SKUs!$B$5:$C$104,2,FALSE))</f>
        <v/>
      </c>
      <c r="H69" s="7">
        <f>IF($B69="","",$G69-$F69)</f>
        <v/>
      </c>
      <c r="I69" s="5">
        <f>IF($B69="","",VLOOKUP($D69,SKUs!$B$5:$F$104,5,FALSE))</f>
        <v/>
      </c>
      <c r="J69" s="5">
        <f>IF($B69="","",$H69*$I69)</f>
        <v/>
      </c>
      <c r="K69" s="7">
        <f>IF($B69="","",IF($H69&lt;0,"Shrinkage",IF($H69&gt;0,"Found","In sync")))</f>
        <v/>
      </c>
    </row>
    <row r="70" spans="3:11">
      <c r="C70" s="9"/>
      <c r="E70" s="7">
        <f>IF($B70="","",VLOOKUP($D70,SKUs!$B$5:$C$104,2,FALSE))</f>
        <v/>
      </c>
      <c r="H70" s="7">
        <f>IF($B70="","",$G70-$F70)</f>
        <v/>
      </c>
      <c r="I70" s="5">
        <f>IF($B70="","",VLOOKUP($D70,SKUs!$B$5:$F$104,5,FALSE))</f>
        <v/>
      </c>
      <c r="J70" s="5">
        <f>IF($B70="","",$H70*$I70)</f>
        <v/>
      </c>
      <c r="K70" s="7">
        <f>IF($B70="","",IF($H70&lt;0,"Shrinkage",IF($H70&gt;0,"Found","In sync")))</f>
        <v/>
      </c>
    </row>
    <row r="71" spans="3:11">
      <c r="C71" s="9"/>
      <c r="E71" s="7">
        <f>IF($B71="","",VLOOKUP($D71,SKUs!$B$5:$C$104,2,FALSE))</f>
        <v/>
      </c>
      <c r="H71" s="7">
        <f>IF($B71="","",$G71-$F71)</f>
        <v/>
      </c>
      <c r="I71" s="5">
        <f>IF($B71="","",VLOOKUP($D71,SKUs!$B$5:$F$104,5,FALSE))</f>
        <v/>
      </c>
      <c r="J71" s="5">
        <f>IF($B71="","",$H71*$I71)</f>
        <v/>
      </c>
      <c r="K71" s="7">
        <f>IF($B71="","",IF($H71&lt;0,"Shrinkage",IF($H71&gt;0,"Found","In sync")))</f>
        <v/>
      </c>
    </row>
    <row r="72" spans="3:11">
      <c r="C72" s="9"/>
      <c r="E72" s="7">
        <f>IF($B72="","",VLOOKUP($D72,SKUs!$B$5:$C$104,2,FALSE))</f>
        <v/>
      </c>
      <c r="H72" s="7">
        <f>IF($B72="","",$G72-$F72)</f>
        <v/>
      </c>
      <c r="I72" s="5">
        <f>IF($B72="","",VLOOKUP($D72,SKUs!$B$5:$F$104,5,FALSE))</f>
        <v/>
      </c>
      <c r="J72" s="5">
        <f>IF($B72="","",$H72*$I72)</f>
        <v/>
      </c>
      <c r="K72" s="7">
        <f>IF($B72="","",IF($H72&lt;0,"Shrinkage",IF($H72&gt;0,"Found","In sync")))</f>
        <v/>
      </c>
    </row>
    <row r="73" spans="3:11">
      <c r="C73" s="9"/>
      <c r="E73" s="7">
        <f>IF($B73="","",VLOOKUP($D73,SKUs!$B$5:$C$104,2,FALSE))</f>
        <v/>
      </c>
      <c r="H73" s="7">
        <f>IF($B73="","",$G73-$F73)</f>
        <v/>
      </c>
      <c r="I73" s="5">
        <f>IF($B73="","",VLOOKUP($D73,SKUs!$B$5:$F$104,5,FALSE))</f>
        <v/>
      </c>
      <c r="J73" s="5">
        <f>IF($B73="","",$H73*$I73)</f>
        <v/>
      </c>
      <c r="K73" s="7">
        <f>IF($B73="","",IF($H73&lt;0,"Shrinkage",IF($H73&gt;0,"Found","In sync")))</f>
        <v/>
      </c>
    </row>
    <row r="74" spans="3:11">
      <c r="C74" s="9"/>
      <c r="E74" s="7">
        <f>IF($B74="","",VLOOKUP($D74,SKUs!$B$5:$C$104,2,FALSE))</f>
        <v/>
      </c>
      <c r="H74" s="7">
        <f>IF($B74="","",$G74-$F74)</f>
        <v/>
      </c>
      <c r="I74" s="5">
        <f>IF($B74="","",VLOOKUP($D74,SKUs!$B$5:$F$104,5,FALSE))</f>
        <v/>
      </c>
      <c r="J74" s="5">
        <f>IF($B74="","",$H74*$I74)</f>
        <v/>
      </c>
      <c r="K74" s="7">
        <f>IF($B74="","",IF($H74&lt;0,"Shrinkage",IF($H74&gt;0,"Found","In sync")))</f>
        <v/>
      </c>
    </row>
    <row r="75" spans="3:11">
      <c r="C75" s="9"/>
      <c r="E75" s="7">
        <f>IF($B75="","",VLOOKUP($D75,SKUs!$B$5:$C$104,2,FALSE))</f>
        <v/>
      </c>
      <c r="H75" s="7">
        <f>IF($B75="","",$G75-$F75)</f>
        <v/>
      </c>
      <c r="I75" s="5">
        <f>IF($B75="","",VLOOKUP($D75,SKUs!$B$5:$F$104,5,FALSE))</f>
        <v/>
      </c>
      <c r="J75" s="5">
        <f>IF($B75="","",$H75*$I75)</f>
        <v/>
      </c>
      <c r="K75" s="7">
        <f>IF($B75="","",IF($H75&lt;0,"Shrinkage",IF($H75&gt;0,"Found","In sync")))</f>
        <v/>
      </c>
    </row>
    <row r="76" spans="3:11">
      <c r="C76" s="9"/>
      <c r="E76" s="7">
        <f>IF($B76="","",VLOOKUP($D76,SKUs!$B$5:$C$104,2,FALSE))</f>
        <v/>
      </c>
      <c r="H76" s="7">
        <f>IF($B76="","",$G76-$F76)</f>
        <v/>
      </c>
      <c r="I76" s="5">
        <f>IF($B76="","",VLOOKUP($D76,SKUs!$B$5:$F$104,5,FALSE))</f>
        <v/>
      </c>
      <c r="J76" s="5">
        <f>IF($B76="","",$H76*$I76)</f>
        <v/>
      </c>
      <c r="K76" s="7">
        <f>IF($B76="","",IF($H76&lt;0,"Shrinkage",IF($H76&gt;0,"Found","In sync")))</f>
        <v/>
      </c>
    </row>
    <row r="77" spans="3:11">
      <c r="C77" s="9"/>
      <c r="E77" s="7">
        <f>IF($B77="","",VLOOKUP($D77,SKUs!$B$5:$C$104,2,FALSE))</f>
        <v/>
      </c>
      <c r="H77" s="7">
        <f>IF($B77="","",$G77-$F77)</f>
        <v/>
      </c>
      <c r="I77" s="5">
        <f>IF($B77="","",VLOOKUP($D77,SKUs!$B$5:$F$104,5,FALSE))</f>
        <v/>
      </c>
      <c r="J77" s="5">
        <f>IF($B77="","",$H77*$I77)</f>
        <v/>
      </c>
      <c r="K77" s="7">
        <f>IF($B77="","",IF($H77&lt;0,"Shrinkage",IF($H77&gt;0,"Found","In sync")))</f>
        <v/>
      </c>
    </row>
    <row r="78" spans="3:11">
      <c r="C78" s="9"/>
      <c r="E78" s="7">
        <f>IF($B78="","",VLOOKUP($D78,SKUs!$B$5:$C$104,2,FALSE))</f>
        <v/>
      </c>
      <c r="H78" s="7">
        <f>IF($B78="","",$G78-$F78)</f>
        <v/>
      </c>
      <c r="I78" s="5">
        <f>IF($B78="","",VLOOKUP($D78,SKUs!$B$5:$F$104,5,FALSE))</f>
        <v/>
      </c>
      <c r="J78" s="5">
        <f>IF($B78="","",$H78*$I78)</f>
        <v/>
      </c>
      <c r="K78" s="7">
        <f>IF($B78="","",IF($H78&lt;0,"Shrinkage",IF($H78&gt;0,"Found","In sync")))</f>
        <v/>
      </c>
    </row>
    <row r="79" spans="3:11">
      <c r="C79" s="9"/>
      <c r="E79" s="7">
        <f>IF($B79="","",VLOOKUP($D79,SKUs!$B$5:$C$104,2,FALSE))</f>
        <v/>
      </c>
      <c r="H79" s="7">
        <f>IF($B79="","",$G79-$F79)</f>
        <v/>
      </c>
      <c r="I79" s="5">
        <f>IF($B79="","",VLOOKUP($D79,SKUs!$B$5:$F$104,5,FALSE))</f>
        <v/>
      </c>
      <c r="J79" s="5">
        <f>IF($B79="","",$H79*$I79)</f>
        <v/>
      </c>
      <c r="K79" s="7">
        <f>IF($B79="","",IF($H79&lt;0,"Shrinkage",IF($H79&gt;0,"Found","In sync")))</f>
        <v/>
      </c>
    </row>
    <row r="80" spans="3:11">
      <c r="C80" s="9"/>
      <c r="E80" s="7">
        <f>IF($B80="","",VLOOKUP($D80,SKUs!$B$5:$C$104,2,FALSE))</f>
        <v/>
      </c>
      <c r="H80" s="7">
        <f>IF($B80="","",$G80-$F80)</f>
        <v/>
      </c>
      <c r="I80" s="5">
        <f>IF($B80="","",VLOOKUP($D80,SKUs!$B$5:$F$104,5,FALSE))</f>
        <v/>
      </c>
      <c r="J80" s="5">
        <f>IF($B80="","",$H80*$I80)</f>
        <v/>
      </c>
      <c r="K80" s="7">
        <f>IF($B80="","",IF($H80&lt;0,"Shrinkage",IF($H80&gt;0,"Found","In sync")))</f>
        <v/>
      </c>
    </row>
    <row r="81" spans="3:11">
      <c r="C81" s="9"/>
      <c r="E81" s="7">
        <f>IF($B81="","",VLOOKUP($D81,SKUs!$B$5:$C$104,2,FALSE))</f>
        <v/>
      </c>
      <c r="H81" s="7">
        <f>IF($B81="","",$G81-$F81)</f>
        <v/>
      </c>
      <c r="I81" s="5">
        <f>IF($B81="","",VLOOKUP($D81,SKUs!$B$5:$F$104,5,FALSE))</f>
        <v/>
      </c>
      <c r="J81" s="5">
        <f>IF($B81="","",$H81*$I81)</f>
        <v/>
      </c>
      <c r="K81" s="7">
        <f>IF($B81="","",IF($H81&lt;0,"Shrinkage",IF($H81&gt;0,"Found","In sync")))</f>
        <v/>
      </c>
    </row>
    <row r="82" spans="3:11">
      <c r="C82" s="9"/>
      <c r="E82" s="7">
        <f>IF($B82="","",VLOOKUP($D82,SKUs!$B$5:$C$104,2,FALSE))</f>
        <v/>
      </c>
      <c r="H82" s="7">
        <f>IF($B82="","",$G82-$F82)</f>
        <v/>
      </c>
      <c r="I82" s="5">
        <f>IF($B82="","",VLOOKUP($D82,SKUs!$B$5:$F$104,5,FALSE))</f>
        <v/>
      </c>
      <c r="J82" s="5">
        <f>IF($B82="","",$H82*$I82)</f>
        <v/>
      </c>
      <c r="K82" s="7">
        <f>IF($B82="","",IF($H82&lt;0,"Shrinkage",IF($H82&gt;0,"Found","In sync")))</f>
        <v/>
      </c>
    </row>
    <row r="83" spans="3:11">
      <c r="C83" s="9"/>
      <c r="E83" s="7">
        <f>IF($B83="","",VLOOKUP($D83,SKUs!$B$5:$C$104,2,FALSE))</f>
        <v/>
      </c>
      <c r="H83" s="7">
        <f>IF($B83="","",$G83-$F83)</f>
        <v/>
      </c>
      <c r="I83" s="5">
        <f>IF($B83="","",VLOOKUP($D83,SKUs!$B$5:$F$104,5,FALSE))</f>
        <v/>
      </c>
      <c r="J83" s="5">
        <f>IF($B83="","",$H83*$I83)</f>
        <v/>
      </c>
      <c r="K83" s="7">
        <f>IF($B83="","",IF($H83&lt;0,"Shrinkage",IF($H83&gt;0,"Found","In sync")))</f>
        <v/>
      </c>
    </row>
    <row r="84" spans="3:11">
      <c r="C84" s="9"/>
      <c r="E84" s="7">
        <f>IF($B84="","",VLOOKUP($D84,SKUs!$B$5:$C$104,2,FALSE))</f>
        <v/>
      </c>
      <c r="H84" s="7">
        <f>IF($B84="","",$G84-$F84)</f>
        <v/>
      </c>
      <c r="I84" s="5">
        <f>IF($B84="","",VLOOKUP($D84,SKUs!$B$5:$F$104,5,FALSE))</f>
        <v/>
      </c>
      <c r="J84" s="5">
        <f>IF($B84="","",$H84*$I84)</f>
        <v/>
      </c>
      <c r="K84" s="7">
        <f>IF($B84="","",IF($H84&lt;0,"Shrinkage",IF($H84&gt;0,"Found","In sync")))</f>
        <v/>
      </c>
    </row>
    <row r="85" spans="3:11">
      <c r="C85" s="9"/>
      <c r="E85" s="7">
        <f>IF($B85="","",VLOOKUP($D85,SKUs!$B$5:$C$104,2,FALSE))</f>
        <v/>
      </c>
      <c r="H85" s="7">
        <f>IF($B85="","",$G85-$F85)</f>
        <v/>
      </c>
      <c r="I85" s="5">
        <f>IF($B85="","",VLOOKUP($D85,SKUs!$B$5:$F$104,5,FALSE))</f>
        <v/>
      </c>
      <c r="J85" s="5">
        <f>IF($B85="","",$H85*$I85)</f>
        <v/>
      </c>
      <c r="K85" s="7">
        <f>IF($B85="","",IF($H85&lt;0,"Shrinkage",IF($H85&gt;0,"Found","In sync")))</f>
        <v/>
      </c>
    </row>
    <row r="86" spans="3:11">
      <c r="C86" s="9"/>
      <c r="E86" s="7">
        <f>IF($B86="","",VLOOKUP($D86,SKUs!$B$5:$C$104,2,FALSE))</f>
        <v/>
      </c>
      <c r="H86" s="7">
        <f>IF($B86="","",$G86-$F86)</f>
        <v/>
      </c>
      <c r="I86" s="5">
        <f>IF($B86="","",VLOOKUP($D86,SKUs!$B$5:$F$104,5,FALSE))</f>
        <v/>
      </c>
      <c r="J86" s="5">
        <f>IF($B86="","",$H86*$I86)</f>
        <v/>
      </c>
      <c r="K86" s="7">
        <f>IF($B86="","",IF($H86&lt;0,"Shrinkage",IF($H86&gt;0,"Found","In sync")))</f>
        <v/>
      </c>
    </row>
    <row r="87" spans="3:11">
      <c r="C87" s="9"/>
      <c r="E87" s="7">
        <f>IF($B87="","",VLOOKUP($D87,SKUs!$B$5:$C$104,2,FALSE))</f>
        <v/>
      </c>
      <c r="H87" s="7">
        <f>IF($B87="","",$G87-$F87)</f>
        <v/>
      </c>
      <c r="I87" s="5">
        <f>IF($B87="","",VLOOKUP($D87,SKUs!$B$5:$F$104,5,FALSE))</f>
        <v/>
      </c>
      <c r="J87" s="5">
        <f>IF($B87="","",$H87*$I87)</f>
        <v/>
      </c>
      <c r="K87" s="7">
        <f>IF($B87="","",IF($H87&lt;0,"Shrinkage",IF($H87&gt;0,"Found","In sync")))</f>
        <v/>
      </c>
    </row>
    <row r="88" spans="3:11">
      <c r="C88" s="9"/>
      <c r="E88" s="7">
        <f>IF($B88="","",VLOOKUP($D88,SKUs!$B$5:$C$104,2,FALSE))</f>
        <v/>
      </c>
      <c r="H88" s="7">
        <f>IF($B88="","",$G88-$F88)</f>
        <v/>
      </c>
      <c r="I88" s="5">
        <f>IF($B88="","",VLOOKUP($D88,SKUs!$B$5:$F$104,5,FALSE))</f>
        <v/>
      </c>
      <c r="J88" s="5">
        <f>IF($B88="","",$H88*$I88)</f>
        <v/>
      </c>
      <c r="K88" s="7">
        <f>IF($B88="","",IF($H88&lt;0,"Shrinkage",IF($H88&gt;0,"Found","In sync")))</f>
        <v/>
      </c>
    </row>
    <row r="89" spans="3:11">
      <c r="C89" s="9"/>
      <c r="E89" s="7">
        <f>IF($B89="","",VLOOKUP($D89,SKUs!$B$5:$C$104,2,FALSE))</f>
        <v/>
      </c>
      <c r="H89" s="7">
        <f>IF($B89="","",$G89-$F89)</f>
        <v/>
      </c>
      <c r="I89" s="5">
        <f>IF($B89="","",VLOOKUP($D89,SKUs!$B$5:$F$104,5,FALSE))</f>
        <v/>
      </c>
      <c r="J89" s="5">
        <f>IF($B89="","",$H89*$I89)</f>
        <v/>
      </c>
      <c r="K89" s="7">
        <f>IF($B89="","",IF($H89&lt;0,"Shrinkage",IF($H89&gt;0,"Found","In sync")))</f>
        <v/>
      </c>
    </row>
    <row r="90" spans="3:11">
      <c r="C90" s="9"/>
      <c r="E90" s="7">
        <f>IF($B90="","",VLOOKUP($D90,SKUs!$B$5:$C$104,2,FALSE))</f>
        <v/>
      </c>
      <c r="H90" s="7">
        <f>IF($B90="","",$G90-$F90)</f>
        <v/>
      </c>
      <c r="I90" s="5">
        <f>IF($B90="","",VLOOKUP($D90,SKUs!$B$5:$F$104,5,FALSE))</f>
        <v/>
      </c>
      <c r="J90" s="5">
        <f>IF($B90="","",$H90*$I90)</f>
        <v/>
      </c>
      <c r="K90" s="7">
        <f>IF($B90="","",IF($H90&lt;0,"Shrinkage",IF($H90&gt;0,"Found","In sync")))</f>
        <v/>
      </c>
    </row>
    <row r="91" spans="3:11">
      <c r="C91" s="9"/>
      <c r="E91" s="7">
        <f>IF($B91="","",VLOOKUP($D91,SKUs!$B$5:$C$104,2,FALSE))</f>
        <v/>
      </c>
      <c r="H91" s="7">
        <f>IF($B91="","",$G91-$F91)</f>
        <v/>
      </c>
      <c r="I91" s="5">
        <f>IF($B91="","",VLOOKUP($D91,SKUs!$B$5:$F$104,5,FALSE))</f>
        <v/>
      </c>
      <c r="J91" s="5">
        <f>IF($B91="","",$H91*$I91)</f>
        <v/>
      </c>
      <c r="K91" s="7">
        <f>IF($B91="","",IF($H91&lt;0,"Shrinkage",IF($H91&gt;0,"Found","In sync")))</f>
        <v/>
      </c>
    </row>
    <row r="92" spans="3:11">
      <c r="C92" s="9"/>
      <c r="E92" s="7">
        <f>IF($B92="","",VLOOKUP($D92,SKUs!$B$5:$C$104,2,FALSE))</f>
        <v/>
      </c>
      <c r="H92" s="7">
        <f>IF($B92="","",$G92-$F92)</f>
        <v/>
      </c>
      <c r="I92" s="5">
        <f>IF($B92="","",VLOOKUP($D92,SKUs!$B$5:$F$104,5,FALSE))</f>
        <v/>
      </c>
      <c r="J92" s="5">
        <f>IF($B92="","",$H92*$I92)</f>
        <v/>
      </c>
      <c r="K92" s="7">
        <f>IF($B92="","",IF($H92&lt;0,"Shrinkage",IF($H92&gt;0,"Found","In sync")))</f>
        <v/>
      </c>
    </row>
    <row r="93" spans="3:11">
      <c r="C93" s="9"/>
      <c r="E93" s="7">
        <f>IF($B93="","",VLOOKUP($D93,SKUs!$B$5:$C$104,2,FALSE))</f>
        <v/>
      </c>
      <c r="H93" s="7">
        <f>IF($B93="","",$G93-$F93)</f>
        <v/>
      </c>
      <c r="I93" s="5">
        <f>IF($B93="","",VLOOKUP($D93,SKUs!$B$5:$F$104,5,FALSE))</f>
        <v/>
      </c>
      <c r="J93" s="5">
        <f>IF($B93="","",$H93*$I93)</f>
        <v/>
      </c>
      <c r="K93" s="7">
        <f>IF($B93="","",IF($H93&lt;0,"Shrinkage",IF($H93&gt;0,"Found","In sync")))</f>
        <v/>
      </c>
    </row>
    <row r="94" spans="3:11">
      <c r="C94" s="9"/>
      <c r="E94" s="7">
        <f>IF($B94="","",VLOOKUP($D94,SKUs!$B$5:$C$104,2,FALSE))</f>
        <v/>
      </c>
      <c r="H94" s="7">
        <f>IF($B94="","",$G94-$F94)</f>
        <v/>
      </c>
      <c r="I94" s="5">
        <f>IF($B94="","",VLOOKUP($D94,SKUs!$B$5:$F$104,5,FALSE))</f>
        <v/>
      </c>
      <c r="J94" s="5">
        <f>IF($B94="","",$H94*$I94)</f>
        <v/>
      </c>
      <c r="K94" s="7">
        <f>IF($B94="","",IF($H94&lt;0,"Shrinkage",IF($H94&gt;0,"Found","In sync")))</f>
        <v/>
      </c>
    </row>
    <row r="95" spans="3:11">
      <c r="C95" s="9"/>
      <c r="E95" s="7">
        <f>IF($B95="","",VLOOKUP($D95,SKUs!$B$5:$C$104,2,FALSE))</f>
        <v/>
      </c>
      <c r="H95" s="7">
        <f>IF($B95="","",$G95-$F95)</f>
        <v/>
      </c>
      <c r="I95" s="5">
        <f>IF($B95="","",VLOOKUP($D95,SKUs!$B$5:$F$104,5,FALSE))</f>
        <v/>
      </c>
      <c r="J95" s="5">
        <f>IF($B95="","",$H95*$I95)</f>
        <v/>
      </c>
      <c r="K95" s="7">
        <f>IF($B95="","",IF($H95&lt;0,"Shrinkage",IF($H95&gt;0,"Found","In sync")))</f>
        <v/>
      </c>
    </row>
    <row r="96" spans="3:11">
      <c r="C96" s="9"/>
      <c r="E96" s="7">
        <f>IF($B96="","",VLOOKUP($D96,SKUs!$B$5:$C$104,2,FALSE))</f>
        <v/>
      </c>
      <c r="H96" s="7">
        <f>IF($B96="","",$G96-$F96)</f>
        <v/>
      </c>
      <c r="I96" s="5">
        <f>IF($B96="","",VLOOKUP($D96,SKUs!$B$5:$F$104,5,FALSE))</f>
        <v/>
      </c>
      <c r="J96" s="5">
        <f>IF($B96="","",$H96*$I96)</f>
        <v/>
      </c>
      <c r="K96" s="7">
        <f>IF($B96="","",IF($H96&lt;0,"Shrinkage",IF($H96&gt;0,"Found","In sync")))</f>
        <v/>
      </c>
    </row>
    <row r="97" spans="3:11">
      <c r="C97" s="9"/>
      <c r="E97" s="7">
        <f>IF($B97="","",VLOOKUP($D97,SKUs!$B$5:$C$104,2,FALSE))</f>
        <v/>
      </c>
      <c r="H97" s="7">
        <f>IF($B97="","",$G97-$F97)</f>
        <v/>
      </c>
      <c r="I97" s="5">
        <f>IF($B97="","",VLOOKUP($D97,SKUs!$B$5:$F$104,5,FALSE))</f>
        <v/>
      </c>
      <c r="J97" s="5">
        <f>IF($B97="","",$H97*$I97)</f>
        <v/>
      </c>
      <c r="K97" s="7">
        <f>IF($B97="","",IF($H97&lt;0,"Shrinkage",IF($H97&gt;0,"Found","In sync")))</f>
        <v/>
      </c>
    </row>
    <row r="98" spans="3:11">
      <c r="C98" s="9"/>
      <c r="E98" s="7">
        <f>IF($B98="","",VLOOKUP($D98,SKUs!$B$5:$C$104,2,FALSE))</f>
        <v/>
      </c>
      <c r="H98" s="7">
        <f>IF($B98="","",$G98-$F98)</f>
        <v/>
      </c>
      <c r="I98" s="5">
        <f>IF($B98="","",VLOOKUP($D98,SKUs!$B$5:$F$104,5,FALSE))</f>
        <v/>
      </c>
      <c r="J98" s="5">
        <f>IF($B98="","",$H98*$I98)</f>
        <v/>
      </c>
      <c r="K98" s="7">
        <f>IF($B98="","",IF($H98&lt;0,"Shrinkage",IF($H98&gt;0,"Found","In sync")))</f>
        <v/>
      </c>
    </row>
    <row r="99" spans="3:11">
      <c r="C99" s="9"/>
      <c r="E99" s="7">
        <f>IF($B99="","",VLOOKUP($D99,SKUs!$B$5:$C$104,2,FALSE))</f>
        <v/>
      </c>
      <c r="H99" s="7">
        <f>IF($B99="","",$G99-$F99)</f>
        <v/>
      </c>
      <c r="I99" s="5">
        <f>IF($B99="","",VLOOKUP($D99,SKUs!$B$5:$F$104,5,FALSE))</f>
        <v/>
      </c>
      <c r="J99" s="5">
        <f>IF($B99="","",$H99*$I99)</f>
        <v/>
      </c>
      <c r="K99" s="7">
        <f>IF($B99="","",IF($H99&lt;0,"Shrinkage",IF($H99&gt;0,"Found","In sync")))</f>
        <v/>
      </c>
    </row>
    <row r="100" spans="3:11">
      <c r="C100" s="9"/>
      <c r="E100" s="7">
        <f>IF($B100="","",VLOOKUP($D100,SKUs!$B$5:$C$104,2,FALSE))</f>
        <v/>
      </c>
      <c r="H100" s="7">
        <f>IF($B100="","",$G100-$F100)</f>
        <v/>
      </c>
      <c r="I100" s="5">
        <f>IF($B100="","",VLOOKUP($D100,SKUs!$B$5:$F$104,5,FALSE))</f>
        <v/>
      </c>
      <c r="J100" s="5">
        <f>IF($B100="","",$H100*$I100)</f>
        <v/>
      </c>
      <c r="K100" s="7">
        <f>IF($B100="","",IF($H100&lt;0,"Shrinkage",IF($H100&gt;0,"Found","In sync")))</f>
        <v/>
      </c>
    </row>
    <row r="101" spans="3:11">
      <c r="C101" s="9"/>
      <c r="E101" s="7">
        <f>IF($B101="","",VLOOKUP($D101,SKUs!$B$5:$C$104,2,FALSE))</f>
        <v/>
      </c>
      <c r="H101" s="7">
        <f>IF($B101="","",$G101-$F101)</f>
        <v/>
      </c>
      <c r="I101" s="5">
        <f>IF($B101="","",VLOOKUP($D101,SKUs!$B$5:$F$104,5,FALSE))</f>
        <v/>
      </c>
      <c r="J101" s="5">
        <f>IF($B101="","",$H101*$I101)</f>
        <v/>
      </c>
      <c r="K101" s="7">
        <f>IF($B101="","",IF($H101&lt;0,"Shrinkage",IF($H101&gt;0,"Found","In sync")))</f>
        <v/>
      </c>
    </row>
    <row r="102" spans="3:11">
      <c r="C102" s="9"/>
      <c r="E102" s="7">
        <f>IF($B102="","",VLOOKUP($D102,SKUs!$B$5:$C$104,2,FALSE))</f>
        <v/>
      </c>
      <c r="H102" s="7">
        <f>IF($B102="","",$G102-$F102)</f>
        <v/>
      </c>
      <c r="I102" s="5">
        <f>IF($B102="","",VLOOKUP($D102,SKUs!$B$5:$F$104,5,FALSE))</f>
        <v/>
      </c>
      <c r="J102" s="5">
        <f>IF($B102="","",$H102*$I102)</f>
        <v/>
      </c>
      <c r="K102" s="7">
        <f>IF($B102="","",IF($H102&lt;0,"Shrinkage",IF($H102&gt;0,"Found","In sync")))</f>
        <v/>
      </c>
    </row>
    <row r="103" spans="3:11">
      <c r="C103" s="9"/>
      <c r="E103" s="7">
        <f>IF($B103="","",VLOOKUP($D103,SKUs!$B$5:$C$104,2,FALSE))</f>
        <v/>
      </c>
      <c r="H103" s="7">
        <f>IF($B103="","",$G103-$F103)</f>
        <v/>
      </c>
      <c r="I103" s="5">
        <f>IF($B103="","",VLOOKUP($D103,SKUs!$B$5:$F$104,5,FALSE))</f>
        <v/>
      </c>
      <c r="J103" s="5">
        <f>IF($B103="","",$H103*$I103)</f>
        <v/>
      </c>
      <c r="K103" s="7">
        <f>IF($B103="","",IF($H103&lt;0,"Shrinkage",IF($H103&gt;0,"Found","In sync")))</f>
        <v/>
      </c>
    </row>
    <row r="104" spans="3:11">
      <c r="C104" s="9"/>
      <c r="E104" s="7">
        <f>IF($B104="","",VLOOKUP($D104,SKUs!$B$5:$C$104,2,FALSE))</f>
        <v/>
      </c>
      <c r="H104" s="7">
        <f>IF($B104="","",$G104-$F104)</f>
        <v/>
      </c>
      <c r="I104" s="5">
        <f>IF($B104="","",VLOOKUP($D104,SKUs!$B$5:$F$104,5,FALSE))</f>
        <v/>
      </c>
      <c r="J104" s="5">
        <f>IF($B104="","",$H104*$I104)</f>
        <v/>
      </c>
      <c r="K104" s="7">
        <f>IF($B104="","",IF($H104&lt;0,"Shrinkage",IF($H104&gt;0,"Found","In sync")))</f>
        <v/>
      </c>
    </row>
    <row r="105" spans="3:11">
      <c r="C105" s="9"/>
      <c r="E105" s="7">
        <f>IF($B105="","",VLOOKUP($D105,SKUs!$B$5:$C$104,2,FALSE))</f>
        <v/>
      </c>
      <c r="H105" s="7">
        <f>IF($B105="","",$G105-$F105)</f>
        <v/>
      </c>
      <c r="I105" s="5">
        <f>IF($B105="","",VLOOKUP($D105,SKUs!$B$5:$F$104,5,FALSE))</f>
        <v/>
      </c>
      <c r="J105" s="5">
        <f>IF($B105="","",$H105*$I105)</f>
        <v/>
      </c>
      <c r="K105" s="7">
        <f>IF($B105="","",IF($H105&lt;0,"Shrinkage",IF($H105&gt;0,"Found","In sync")))</f>
        <v/>
      </c>
    </row>
    <row r="106" spans="3:11">
      <c r="C106" s="9"/>
      <c r="E106" s="7">
        <f>IF($B106="","",VLOOKUP($D106,SKUs!$B$5:$C$104,2,FALSE))</f>
        <v/>
      </c>
      <c r="H106" s="7">
        <f>IF($B106="","",$G106-$F106)</f>
        <v/>
      </c>
      <c r="I106" s="5">
        <f>IF($B106="","",VLOOKUP($D106,SKUs!$B$5:$F$104,5,FALSE))</f>
        <v/>
      </c>
      <c r="J106" s="5">
        <f>IF($B106="","",$H106*$I106)</f>
        <v/>
      </c>
      <c r="K106" s="7">
        <f>IF($B106="","",IF($H106&lt;0,"Shrinkage",IF($H106&gt;0,"Found","In sync")))</f>
        <v/>
      </c>
    </row>
    <row r="107" spans="3:11">
      <c r="C107" s="9"/>
      <c r="E107" s="7">
        <f>IF($B107="","",VLOOKUP($D107,SKUs!$B$5:$C$104,2,FALSE))</f>
        <v/>
      </c>
      <c r="H107" s="7">
        <f>IF($B107="","",$G107-$F107)</f>
        <v/>
      </c>
      <c r="I107" s="5">
        <f>IF($B107="","",VLOOKUP($D107,SKUs!$B$5:$F$104,5,FALSE))</f>
        <v/>
      </c>
      <c r="J107" s="5">
        <f>IF($B107="","",$H107*$I107)</f>
        <v/>
      </c>
      <c r="K107" s="7">
        <f>IF($B107="","",IF($H107&lt;0,"Shrinkage",IF($H107&gt;0,"Found","In sync")))</f>
        <v/>
      </c>
    </row>
    <row r="108" spans="3:11">
      <c r="C108" s="9"/>
      <c r="E108" s="7">
        <f>IF($B108="","",VLOOKUP($D108,SKUs!$B$5:$C$104,2,FALSE))</f>
        <v/>
      </c>
      <c r="H108" s="7">
        <f>IF($B108="","",$G108-$F108)</f>
        <v/>
      </c>
      <c r="I108" s="5">
        <f>IF($B108="","",VLOOKUP($D108,SKUs!$B$5:$F$104,5,FALSE))</f>
        <v/>
      </c>
      <c r="J108" s="5">
        <f>IF($B108="","",$H108*$I108)</f>
        <v/>
      </c>
      <c r="K108" s="7">
        <f>IF($B108="","",IF($H108&lt;0,"Shrinkage",IF($H108&gt;0,"Found","In sync")))</f>
        <v/>
      </c>
    </row>
    <row r="109" spans="3:11">
      <c r="C109" s="9"/>
      <c r="E109" s="7">
        <f>IF($B109="","",VLOOKUP($D109,SKUs!$B$5:$C$104,2,FALSE))</f>
        <v/>
      </c>
      <c r="H109" s="7">
        <f>IF($B109="","",$G109-$F109)</f>
        <v/>
      </c>
      <c r="I109" s="5">
        <f>IF($B109="","",VLOOKUP($D109,SKUs!$B$5:$F$104,5,FALSE))</f>
        <v/>
      </c>
      <c r="J109" s="5">
        <f>IF($B109="","",$H109*$I109)</f>
        <v/>
      </c>
      <c r="K109" s="7">
        <f>IF($B109="","",IF($H109&lt;0,"Shrinkage",IF($H109&gt;0,"Found","In sync")))</f>
        <v/>
      </c>
    </row>
    <row r="110" spans="3:11">
      <c r="C110" s="9"/>
      <c r="E110" s="7">
        <f>IF($B110="","",VLOOKUP($D110,SKUs!$B$5:$C$104,2,FALSE))</f>
        <v/>
      </c>
      <c r="H110" s="7">
        <f>IF($B110="","",$G110-$F110)</f>
        <v/>
      </c>
      <c r="I110" s="5">
        <f>IF($B110="","",VLOOKUP($D110,SKUs!$B$5:$F$104,5,FALSE))</f>
        <v/>
      </c>
      <c r="J110" s="5">
        <f>IF($B110="","",$H110*$I110)</f>
        <v/>
      </c>
      <c r="K110" s="7">
        <f>IF($B110="","",IF($H110&lt;0,"Shrinkage",IF($H110&gt;0,"Found","In sync")))</f>
        <v/>
      </c>
    </row>
    <row r="111" spans="3:11">
      <c r="C111" s="9"/>
      <c r="E111" s="7">
        <f>IF($B111="","",VLOOKUP($D111,SKUs!$B$5:$C$104,2,FALSE))</f>
        <v/>
      </c>
      <c r="H111" s="7">
        <f>IF($B111="","",$G111-$F111)</f>
        <v/>
      </c>
      <c r="I111" s="5">
        <f>IF($B111="","",VLOOKUP($D111,SKUs!$B$5:$F$104,5,FALSE))</f>
        <v/>
      </c>
      <c r="J111" s="5">
        <f>IF($B111="","",$H111*$I111)</f>
        <v/>
      </c>
      <c r="K111" s="7">
        <f>IF($B111="","",IF($H111&lt;0,"Shrinkage",IF($H111&gt;0,"Found","In sync")))</f>
        <v/>
      </c>
    </row>
    <row r="112" spans="3:11">
      <c r="C112" s="9"/>
      <c r="E112" s="7">
        <f>IF($B112="","",VLOOKUP($D112,SKUs!$B$5:$C$104,2,FALSE))</f>
        <v/>
      </c>
      <c r="H112" s="7">
        <f>IF($B112="","",$G112-$F112)</f>
        <v/>
      </c>
      <c r="I112" s="5">
        <f>IF($B112="","",VLOOKUP($D112,SKUs!$B$5:$F$104,5,FALSE))</f>
        <v/>
      </c>
      <c r="J112" s="5">
        <f>IF($B112="","",$H112*$I112)</f>
        <v/>
      </c>
      <c r="K112" s="7">
        <f>IF($B112="","",IF($H112&lt;0,"Shrinkage",IF($H112&gt;0,"Found","In sync")))</f>
        <v/>
      </c>
    </row>
    <row r="113" spans="3:11">
      <c r="C113" s="9"/>
      <c r="E113" s="7">
        <f>IF($B113="","",VLOOKUP($D113,SKUs!$B$5:$C$104,2,FALSE))</f>
        <v/>
      </c>
      <c r="H113" s="7">
        <f>IF($B113="","",$G113-$F113)</f>
        <v/>
      </c>
      <c r="I113" s="5">
        <f>IF($B113="","",VLOOKUP($D113,SKUs!$B$5:$F$104,5,FALSE))</f>
        <v/>
      </c>
      <c r="J113" s="5">
        <f>IF($B113="","",$H113*$I113)</f>
        <v/>
      </c>
      <c r="K113" s="7">
        <f>IF($B113="","",IF($H113&lt;0,"Shrinkage",IF($H113&gt;0,"Found","In sync")))</f>
        <v/>
      </c>
    </row>
    <row r="114" spans="3:11">
      <c r="C114" s="9"/>
      <c r="E114" s="7">
        <f>IF($B114="","",VLOOKUP($D114,SKUs!$B$5:$C$104,2,FALSE))</f>
        <v/>
      </c>
      <c r="H114" s="7">
        <f>IF($B114="","",$G114-$F114)</f>
        <v/>
      </c>
      <c r="I114" s="5">
        <f>IF($B114="","",VLOOKUP($D114,SKUs!$B$5:$F$104,5,FALSE))</f>
        <v/>
      </c>
      <c r="J114" s="5">
        <f>IF($B114="","",$H114*$I114)</f>
        <v/>
      </c>
      <c r="K114" s="7">
        <f>IF($B114="","",IF($H114&lt;0,"Shrinkage",IF($H114&gt;0,"Found","In sync")))</f>
        <v/>
      </c>
    </row>
    <row r="115" spans="3:11">
      <c r="C115" s="9"/>
      <c r="E115" s="7">
        <f>IF($B115="","",VLOOKUP($D115,SKUs!$B$5:$C$104,2,FALSE))</f>
        <v/>
      </c>
      <c r="H115" s="7">
        <f>IF($B115="","",$G115-$F115)</f>
        <v/>
      </c>
      <c r="I115" s="5">
        <f>IF($B115="","",VLOOKUP($D115,SKUs!$B$5:$F$104,5,FALSE))</f>
        <v/>
      </c>
      <c r="J115" s="5">
        <f>IF($B115="","",$H115*$I115)</f>
        <v/>
      </c>
      <c r="K115" s="7">
        <f>IF($B115="","",IF($H115&lt;0,"Shrinkage",IF($H115&gt;0,"Found","In sync")))</f>
        <v/>
      </c>
    </row>
    <row r="116" spans="3:11">
      <c r="C116" s="9"/>
      <c r="E116" s="7">
        <f>IF($B116="","",VLOOKUP($D116,SKUs!$B$5:$C$104,2,FALSE))</f>
        <v/>
      </c>
      <c r="H116" s="7">
        <f>IF($B116="","",$G116-$F116)</f>
        <v/>
      </c>
      <c r="I116" s="5">
        <f>IF($B116="","",VLOOKUP($D116,SKUs!$B$5:$F$104,5,FALSE))</f>
        <v/>
      </c>
      <c r="J116" s="5">
        <f>IF($B116="","",$H116*$I116)</f>
        <v/>
      </c>
      <c r="K116" s="7">
        <f>IF($B116="","",IF($H116&lt;0,"Shrinkage",IF($H116&gt;0,"Found","In sync")))</f>
        <v/>
      </c>
    </row>
    <row r="117" spans="3:11">
      <c r="C117" s="9"/>
      <c r="E117" s="7">
        <f>IF($B117="","",VLOOKUP($D117,SKUs!$B$5:$C$104,2,FALSE))</f>
        <v/>
      </c>
      <c r="H117" s="7">
        <f>IF($B117="","",$G117-$F117)</f>
        <v/>
      </c>
      <c r="I117" s="5">
        <f>IF($B117="","",VLOOKUP($D117,SKUs!$B$5:$F$104,5,FALSE))</f>
        <v/>
      </c>
      <c r="J117" s="5">
        <f>IF($B117="","",$H117*$I117)</f>
        <v/>
      </c>
      <c r="K117" s="7">
        <f>IF($B117="","",IF($H117&lt;0,"Shrinkage",IF($H117&gt;0,"Found","In sync")))</f>
        <v/>
      </c>
    </row>
    <row r="118" spans="3:11">
      <c r="C118" s="9"/>
      <c r="E118" s="7">
        <f>IF($B118="","",VLOOKUP($D118,SKUs!$B$5:$C$104,2,FALSE))</f>
        <v/>
      </c>
      <c r="H118" s="7">
        <f>IF($B118="","",$G118-$F118)</f>
        <v/>
      </c>
      <c r="I118" s="5">
        <f>IF($B118="","",VLOOKUP($D118,SKUs!$B$5:$F$104,5,FALSE))</f>
        <v/>
      </c>
      <c r="J118" s="5">
        <f>IF($B118="","",$H118*$I118)</f>
        <v/>
      </c>
      <c r="K118" s="7">
        <f>IF($B118="","",IF($H118&lt;0,"Shrinkage",IF($H118&gt;0,"Found","In sync")))</f>
        <v/>
      </c>
    </row>
    <row r="119" spans="3:11">
      <c r="C119" s="9"/>
      <c r="E119" s="7">
        <f>IF($B119="","",VLOOKUP($D119,SKUs!$B$5:$C$104,2,FALSE))</f>
        <v/>
      </c>
      <c r="H119" s="7">
        <f>IF($B119="","",$G119-$F119)</f>
        <v/>
      </c>
      <c r="I119" s="5">
        <f>IF($B119="","",VLOOKUP($D119,SKUs!$B$5:$F$104,5,FALSE))</f>
        <v/>
      </c>
      <c r="J119" s="5">
        <f>IF($B119="","",$H119*$I119)</f>
        <v/>
      </c>
      <c r="K119" s="7">
        <f>IF($B119="","",IF($H119&lt;0,"Shrinkage",IF($H119&gt;0,"Found","In sync")))</f>
        <v/>
      </c>
    </row>
    <row r="120" spans="3:11">
      <c r="C120" s="9"/>
      <c r="E120" s="7">
        <f>IF($B120="","",VLOOKUP($D120,SKUs!$B$5:$C$104,2,FALSE))</f>
        <v/>
      </c>
      <c r="H120" s="7">
        <f>IF($B120="","",$G120-$F120)</f>
        <v/>
      </c>
      <c r="I120" s="5">
        <f>IF($B120="","",VLOOKUP($D120,SKUs!$B$5:$F$104,5,FALSE))</f>
        <v/>
      </c>
      <c r="J120" s="5">
        <f>IF($B120="","",$H120*$I120)</f>
        <v/>
      </c>
      <c r="K120" s="7">
        <f>IF($B120="","",IF($H120&lt;0,"Shrinkage",IF($H120&gt;0,"Found","In sync")))</f>
        <v/>
      </c>
    </row>
    <row r="121" spans="3:11">
      <c r="C121" s="9"/>
      <c r="E121" s="7">
        <f>IF($B121="","",VLOOKUP($D121,SKUs!$B$5:$C$104,2,FALSE))</f>
        <v/>
      </c>
      <c r="H121" s="7">
        <f>IF($B121="","",$G121-$F121)</f>
        <v/>
      </c>
      <c r="I121" s="5">
        <f>IF($B121="","",VLOOKUP($D121,SKUs!$B$5:$F$104,5,FALSE))</f>
        <v/>
      </c>
      <c r="J121" s="5">
        <f>IF($B121="","",$H121*$I121)</f>
        <v/>
      </c>
      <c r="K121" s="7">
        <f>IF($B121="","",IF($H121&lt;0,"Shrinkage",IF($H121&gt;0,"Found","In sync")))</f>
        <v/>
      </c>
    </row>
    <row r="122" spans="3:11">
      <c r="C122" s="9"/>
      <c r="E122" s="7">
        <f>IF($B122="","",VLOOKUP($D122,SKUs!$B$5:$C$104,2,FALSE))</f>
        <v/>
      </c>
      <c r="H122" s="7">
        <f>IF($B122="","",$G122-$F122)</f>
        <v/>
      </c>
      <c r="I122" s="5">
        <f>IF($B122="","",VLOOKUP($D122,SKUs!$B$5:$F$104,5,FALSE))</f>
        <v/>
      </c>
      <c r="J122" s="5">
        <f>IF($B122="","",$H122*$I122)</f>
        <v/>
      </c>
      <c r="K122" s="7">
        <f>IF($B122="","",IF($H122&lt;0,"Shrinkage",IF($H122&gt;0,"Found","In sync")))</f>
        <v/>
      </c>
    </row>
    <row r="123" spans="3:11">
      <c r="C123" s="9"/>
      <c r="E123" s="7">
        <f>IF($B123="","",VLOOKUP($D123,SKUs!$B$5:$C$104,2,FALSE))</f>
        <v/>
      </c>
      <c r="H123" s="7">
        <f>IF($B123="","",$G123-$F123)</f>
        <v/>
      </c>
      <c r="I123" s="5">
        <f>IF($B123="","",VLOOKUP($D123,SKUs!$B$5:$F$104,5,FALSE))</f>
        <v/>
      </c>
      <c r="J123" s="5">
        <f>IF($B123="","",$H123*$I123)</f>
        <v/>
      </c>
      <c r="K123" s="7">
        <f>IF($B123="","",IF($H123&lt;0,"Shrinkage",IF($H123&gt;0,"Found","In sync")))</f>
        <v/>
      </c>
    </row>
    <row r="124" spans="3:11">
      <c r="C124" s="9"/>
      <c r="E124" s="7">
        <f>IF($B124="","",VLOOKUP($D124,SKUs!$B$5:$C$104,2,FALSE))</f>
        <v/>
      </c>
      <c r="H124" s="7">
        <f>IF($B124="","",$G124-$F124)</f>
        <v/>
      </c>
      <c r="I124" s="5">
        <f>IF($B124="","",VLOOKUP($D124,SKUs!$B$5:$F$104,5,FALSE))</f>
        <v/>
      </c>
      <c r="J124" s="5">
        <f>IF($B124="","",$H124*$I124)</f>
        <v/>
      </c>
      <c r="K124" s="7">
        <f>IF($B124="","",IF($H124&lt;0,"Shrinkage",IF($H124&gt;0,"Found","In sync")))</f>
        <v/>
      </c>
    </row>
    <row r="125" spans="3:11">
      <c r="C125" s="9"/>
      <c r="E125" s="7">
        <f>IF($B125="","",VLOOKUP($D125,SKUs!$B$5:$C$104,2,FALSE))</f>
        <v/>
      </c>
      <c r="H125" s="7">
        <f>IF($B125="","",$G125-$F125)</f>
        <v/>
      </c>
      <c r="I125" s="5">
        <f>IF($B125="","",VLOOKUP($D125,SKUs!$B$5:$F$104,5,FALSE))</f>
        <v/>
      </c>
      <c r="J125" s="5">
        <f>IF($B125="","",$H125*$I125)</f>
        <v/>
      </c>
      <c r="K125" s="7">
        <f>IF($B125="","",IF($H125&lt;0,"Shrinkage",IF($H125&gt;0,"Found","In sync")))</f>
        <v/>
      </c>
    </row>
    <row r="126" spans="3:11">
      <c r="C126" s="9"/>
      <c r="E126" s="7">
        <f>IF($B126="","",VLOOKUP($D126,SKUs!$B$5:$C$104,2,FALSE))</f>
        <v/>
      </c>
      <c r="H126" s="7">
        <f>IF($B126="","",$G126-$F126)</f>
        <v/>
      </c>
      <c r="I126" s="5">
        <f>IF($B126="","",VLOOKUP($D126,SKUs!$B$5:$F$104,5,FALSE))</f>
        <v/>
      </c>
      <c r="J126" s="5">
        <f>IF($B126="","",$H126*$I126)</f>
        <v/>
      </c>
      <c r="K126" s="7">
        <f>IF($B126="","",IF($H126&lt;0,"Shrinkage",IF($H126&gt;0,"Found","In sync")))</f>
        <v/>
      </c>
    </row>
    <row r="127" spans="3:11">
      <c r="C127" s="9"/>
      <c r="E127" s="7">
        <f>IF($B127="","",VLOOKUP($D127,SKUs!$B$5:$C$104,2,FALSE))</f>
        <v/>
      </c>
      <c r="H127" s="7">
        <f>IF($B127="","",$G127-$F127)</f>
        <v/>
      </c>
      <c r="I127" s="5">
        <f>IF($B127="","",VLOOKUP($D127,SKUs!$B$5:$F$104,5,FALSE))</f>
        <v/>
      </c>
      <c r="J127" s="5">
        <f>IF($B127="","",$H127*$I127)</f>
        <v/>
      </c>
      <c r="K127" s="7">
        <f>IF($B127="","",IF($H127&lt;0,"Shrinkage",IF($H127&gt;0,"Found","In sync")))</f>
        <v/>
      </c>
    </row>
    <row r="128" spans="3:11">
      <c r="C128" s="9"/>
      <c r="E128" s="7">
        <f>IF($B128="","",VLOOKUP($D128,SKUs!$B$5:$C$104,2,FALSE))</f>
        <v/>
      </c>
      <c r="H128" s="7">
        <f>IF($B128="","",$G128-$F128)</f>
        <v/>
      </c>
      <c r="I128" s="5">
        <f>IF($B128="","",VLOOKUP($D128,SKUs!$B$5:$F$104,5,FALSE))</f>
        <v/>
      </c>
      <c r="J128" s="5">
        <f>IF($B128="","",$H128*$I128)</f>
        <v/>
      </c>
      <c r="K128" s="7">
        <f>IF($B128="","",IF($H128&lt;0,"Shrinkage",IF($H128&gt;0,"Found","In sync")))</f>
        <v/>
      </c>
    </row>
    <row r="129" spans="3:11">
      <c r="C129" s="9"/>
      <c r="E129" s="7">
        <f>IF($B129="","",VLOOKUP($D129,SKUs!$B$5:$C$104,2,FALSE))</f>
        <v/>
      </c>
      <c r="H129" s="7">
        <f>IF($B129="","",$G129-$F129)</f>
        <v/>
      </c>
      <c r="I129" s="5">
        <f>IF($B129="","",VLOOKUP($D129,SKUs!$B$5:$F$104,5,FALSE))</f>
        <v/>
      </c>
      <c r="J129" s="5">
        <f>IF($B129="","",$H129*$I129)</f>
        <v/>
      </c>
      <c r="K129" s="7">
        <f>IF($B129="","",IF($H129&lt;0,"Shrinkage",IF($H129&gt;0,"Found","In sync")))</f>
        <v/>
      </c>
    </row>
    <row r="130" spans="3:11">
      <c r="C130" s="9"/>
      <c r="E130" s="7">
        <f>IF($B130="","",VLOOKUP($D130,SKUs!$B$5:$C$104,2,FALSE))</f>
        <v/>
      </c>
      <c r="H130" s="7">
        <f>IF($B130="","",$G130-$F130)</f>
        <v/>
      </c>
      <c r="I130" s="5">
        <f>IF($B130="","",VLOOKUP($D130,SKUs!$B$5:$F$104,5,FALSE))</f>
        <v/>
      </c>
      <c r="J130" s="5">
        <f>IF($B130="","",$H130*$I130)</f>
        <v/>
      </c>
      <c r="K130" s="7">
        <f>IF($B130="","",IF($H130&lt;0,"Shrinkage",IF($H130&gt;0,"Found","In sync")))</f>
        <v/>
      </c>
    </row>
    <row r="131" spans="3:11">
      <c r="C131" s="9"/>
      <c r="E131" s="7">
        <f>IF($B131="","",VLOOKUP($D131,SKUs!$B$5:$C$104,2,FALSE))</f>
        <v/>
      </c>
      <c r="H131" s="7">
        <f>IF($B131="","",$G131-$F131)</f>
        <v/>
      </c>
      <c r="I131" s="5">
        <f>IF($B131="","",VLOOKUP($D131,SKUs!$B$5:$F$104,5,FALSE))</f>
        <v/>
      </c>
      <c r="J131" s="5">
        <f>IF($B131="","",$H131*$I131)</f>
        <v/>
      </c>
      <c r="K131" s="7">
        <f>IF($B131="","",IF($H131&lt;0,"Shrinkage",IF($H131&gt;0,"Found","In sync")))</f>
        <v/>
      </c>
    </row>
    <row r="132" spans="3:11">
      <c r="C132" s="9"/>
      <c r="E132" s="7">
        <f>IF($B132="","",VLOOKUP($D132,SKUs!$B$5:$C$104,2,FALSE))</f>
        <v/>
      </c>
      <c r="H132" s="7">
        <f>IF($B132="","",$G132-$F132)</f>
        <v/>
      </c>
      <c r="I132" s="5">
        <f>IF($B132="","",VLOOKUP($D132,SKUs!$B$5:$F$104,5,FALSE))</f>
        <v/>
      </c>
      <c r="J132" s="5">
        <f>IF($B132="","",$H132*$I132)</f>
        <v/>
      </c>
      <c r="K132" s="7">
        <f>IF($B132="","",IF($H132&lt;0,"Shrinkage",IF($H132&gt;0,"Found","In sync")))</f>
        <v/>
      </c>
    </row>
    <row r="133" spans="3:11">
      <c r="C133" s="9"/>
      <c r="E133" s="7">
        <f>IF($B133="","",VLOOKUP($D133,SKUs!$B$5:$C$104,2,FALSE))</f>
        <v/>
      </c>
      <c r="H133" s="7">
        <f>IF($B133="","",$G133-$F133)</f>
        <v/>
      </c>
      <c r="I133" s="5">
        <f>IF($B133="","",VLOOKUP($D133,SKUs!$B$5:$F$104,5,FALSE))</f>
        <v/>
      </c>
      <c r="J133" s="5">
        <f>IF($B133="","",$H133*$I133)</f>
        <v/>
      </c>
      <c r="K133" s="7">
        <f>IF($B133="","",IF($H133&lt;0,"Shrinkage",IF($H133&gt;0,"Found","In sync")))</f>
        <v/>
      </c>
    </row>
    <row r="134" spans="3:11">
      <c r="C134" s="9"/>
      <c r="E134" s="7">
        <f>IF($B134="","",VLOOKUP($D134,SKUs!$B$5:$C$104,2,FALSE))</f>
        <v/>
      </c>
      <c r="H134" s="7">
        <f>IF($B134="","",$G134-$F134)</f>
        <v/>
      </c>
      <c r="I134" s="5">
        <f>IF($B134="","",VLOOKUP($D134,SKUs!$B$5:$F$104,5,FALSE))</f>
        <v/>
      </c>
      <c r="J134" s="5">
        <f>IF($B134="","",$H134*$I134)</f>
        <v/>
      </c>
      <c r="K134" s="7">
        <f>IF($B134="","",IF($H134&lt;0,"Shrinkage",IF($H134&gt;0,"Found","In sync")))</f>
        <v/>
      </c>
    </row>
    <row r="135" spans="3:11">
      <c r="C135" s="9"/>
      <c r="E135" s="7">
        <f>IF($B135="","",VLOOKUP($D135,SKUs!$B$5:$C$104,2,FALSE))</f>
        <v/>
      </c>
      <c r="H135" s="7">
        <f>IF($B135="","",$G135-$F135)</f>
        <v/>
      </c>
      <c r="I135" s="5">
        <f>IF($B135="","",VLOOKUP($D135,SKUs!$B$5:$F$104,5,FALSE))</f>
        <v/>
      </c>
      <c r="J135" s="5">
        <f>IF($B135="","",$H135*$I135)</f>
        <v/>
      </c>
      <c r="K135" s="7">
        <f>IF($B135="","",IF($H135&lt;0,"Shrinkage",IF($H135&gt;0,"Found","In sync")))</f>
        <v/>
      </c>
    </row>
    <row r="136" spans="3:11">
      <c r="C136" s="9"/>
      <c r="E136" s="7">
        <f>IF($B136="","",VLOOKUP($D136,SKUs!$B$5:$C$104,2,FALSE))</f>
        <v/>
      </c>
      <c r="H136" s="7">
        <f>IF($B136="","",$G136-$F136)</f>
        <v/>
      </c>
      <c r="I136" s="5">
        <f>IF($B136="","",VLOOKUP($D136,SKUs!$B$5:$F$104,5,FALSE))</f>
        <v/>
      </c>
      <c r="J136" s="5">
        <f>IF($B136="","",$H136*$I136)</f>
        <v/>
      </c>
      <c r="K136" s="7">
        <f>IF($B136="","",IF($H136&lt;0,"Shrinkage",IF($H136&gt;0,"Found","In sync")))</f>
        <v/>
      </c>
    </row>
    <row r="137" spans="3:11">
      <c r="C137" s="9"/>
      <c r="E137" s="7">
        <f>IF($B137="","",VLOOKUP($D137,SKUs!$B$5:$C$104,2,FALSE))</f>
        <v/>
      </c>
      <c r="H137" s="7">
        <f>IF($B137="","",$G137-$F137)</f>
        <v/>
      </c>
      <c r="I137" s="5">
        <f>IF($B137="","",VLOOKUP($D137,SKUs!$B$5:$F$104,5,FALSE))</f>
        <v/>
      </c>
      <c r="J137" s="5">
        <f>IF($B137="","",$H137*$I137)</f>
        <v/>
      </c>
      <c r="K137" s="7">
        <f>IF($B137="","",IF($H137&lt;0,"Shrinkage",IF($H137&gt;0,"Found","In sync")))</f>
        <v/>
      </c>
    </row>
    <row r="138" spans="3:11">
      <c r="C138" s="9"/>
      <c r="E138" s="7">
        <f>IF($B138="","",VLOOKUP($D138,SKUs!$B$5:$C$104,2,FALSE))</f>
        <v/>
      </c>
      <c r="H138" s="7">
        <f>IF($B138="","",$G138-$F138)</f>
        <v/>
      </c>
      <c r="I138" s="5">
        <f>IF($B138="","",VLOOKUP($D138,SKUs!$B$5:$F$104,5,FALSE))</f>
        <v/>
      </c>
      <c r="J138" s="5">
        <f>IF($B138="","",$H138*$I138)</f>
        <v/>
      </c>
      <c r="K138" s="7">
        <f>IF($B138="","",IF($H138&lt;0,"Shrinkage",IF($H138&gt;0,"Found","In sync")))</f>
        <v/>
      </c>
    </row>
    <row r="139" spans="3:11">
      <c r="C139" s="9"/>
      <c r="E139" s="7">
        <f>IF($B139="","",VLOOKUP($D139,SKUs!$B$5:$C$104,2,FALSE))</f>
        <v/>
      </c>
      <c r="H139" s="7">
        <f>IF($B139="","",$G139-$F139)</f>
        <v/>
      </c>
      <c r="I139" s="5">
        <f>IF($B139="","",VLOOKUP($D139,SKUs!$B$5:$F$104,5,FALSE))</f>
        <v/>
      </c>
      <c r="J139" s="5">
        <f>IF($B139="","",$H139*$I139)</f>
        <v/>
      </c>
      <c r="K139" s="7">
        <f>IF($B139="","",IF($H139&lt;0,"Shrinkage",IF($H139&gt;0,"Found","In sync")))</f>
        <v/>
      </c>
    </row>
    <row r="140" spans="3:11">
      <c r="C140" s="9"/>
      <c r="E140" s="7">
        <f>IF($B140="","",VLOOKUP($D140,SKUs!$B$5:$C$104,2,FALSE))</f>
        <v/>
      </c>
      <c r="H140" s="7">
        <f>IF($B140="","",$G140-$F140)</f>
        <v/>
      </c>
      <c r="I140" s="5">
        <f>IF($B140="","",VLOOKUP($D140,SKUs!$B$5:$F$104,5,FALSE))</f>
        <v/>
      </c>
      <c r="J140" s="5">
        <f>IF($B140="","",$H140*$I140)</f>
        <v/>
      </c>
      <c r="K140" s="7">
        <f>IF($B140="","",IF($H140&lt;0,"Shrinkage",IF($H140&gt;0,"Found","In sync")))</f>
        <v/>
      </c>
    </row>
    <row r="141" spans="3:11">
      <c r="C141" s="9"/>
      <c r="E141" s="7">
        <f>IF($B141="","",VLOOKUP($D141,SKUs!$B$5:$C$104,2,FALSE))</f>
        <v/>
      </c>
      <c r="H141" s="7">
        <f>IF($B141="","",$G141-$F141)</f>
        <v/>
      </c>
      <c r="I141" s="5">
        <f>IF($B141="","",VLOOKUP($D141,SKUs!$B$5:$F$104,5,FALSE))</f>
        <v/>
      </c>
      <c r="J141" s="5">
        <f>IF($B141="","",$H141*$I141)</f>
        <v/>
      </c>
      <c r="K141" s="7">
        <f>IF($B141="","",IF($H141&lt;0,"Shrinkage",IF($H141&gt;0,"Found","In sync")))</f>
        <v/>
      </c>
    </row>
    <row r="142" spans="3:11">
      <c r="C142" s="9"/>
      <c r="E142" s="7">
        <f>IF($B142="","",VLOOKUP($D142,SKUs!$B$5:$C$104,2,FALSE))</f>
        <v/>
      </c>
      <c r="H142" s="7">
        <f>IF($B142="","",$G142-$F142)</f>
        <v/>
      </c>
      <c r="I142" s="5">
        <f>IF($B142="","",VLOOKUP($D142,SKUs!$B$5:$F$104,5,FALSE))</f>
        <v/>
      </c>
      <c r="J142" s="5">
        <f>IF($B142="","",$H142*$I142)</f>
        <v/>
      </c>
      <c r="K142" s="7">
        <f>IF($B142="","",IF($H142&lt;0,"Shrinkage",IF($H142&gt;0,"Found","In sync")))</f>
        <v/>
      </c>
    </row>
    <row r="143" spans="3:11">
      <c r="C143" s="9"/>
      <c r="E143" s="7">
        <f>IF($B143="","",VLOOKUP($D143,SKUs!$B$5:$C$104,2,FALSE))</f>
        <v/>
      </c>
      <c r="H143" s="7">
        <f>IF($B143="","",$G143-$F143)</f>
        <v/>
      </c>
      <c r="I143" s="5">
        <f>IF($B143="","",VLOOKUP($D143,SKUs!$B$5:$F$104,5,FALSE))</f>
        <v/>
      </c>
      <c r="J143" s="5">
        <f>IF($B143="","",$H143*$I143)</f>
        <v/>
      </c>
      <c r="K143" s="7">
        <f>IF($B143="","",IF($H143&lt;0,"Shrinkage",IF($H143&gt;0,"Found","In sync")))</f>
        <v/>
      </c>
    </row>
    <row r="144" spans="3:11">
      <c r="C144" s="9"/>
      <c r="E144" s="7">
        <f>IF($B144="","",VLOOKUP($D144,SKUs!$B$5:$C$104,2,FALSE))</f>
        <v/>
      </c>
      <c r="H144" s="7">
        <f>IF($B144="","",$G144-$F144)</f>
        <v/>
      </c>
      <c r="I144" s="5">
        <f>IF($B144="","",VLOOKUP($D144,SKUs!$B$5:$F$104,5,FALSE))</f>
        <v/>
      </c>
      <c r="J144" s="5">
        <f>IF($B144="","",$H144*$I144)</f>
        <v/>
      </c>
      <c r="K144" s="7">
        <f>IF($B144="","",IF($H144&lt;0,"Shrinkage",IF($H144&gt;0,"Found","In sync")))</f>
        <v/>
      </c>
    </row>
    <row r="145" spans="3:11">
      <c r="C145" s="9"/>
      <c r="E145" s="7">
        <f>IF($B145="","",VLOOKUP($D145,SKUs!$B$5:$C$104,2,FALSE))</f>
        <v/>
      </c>
      <c r="H145" s="7">
        <f>IF($B145="","",$G145-$F145)</f>
        <v/>
      </c>
      <c r="I145" s="5">
        <f>IF($B145="","",VLOOKUP($D145,SKUs!$B$5:$F$104,5,FALSE))</f>
        <v/>
      </c>
      <c r="J145" s="5">
        <f>IF($B145="","",$H145*$I145)</f>
        <v/>
      </c>
      <c r="K145" s="7">
        <f>IF($B145="","",IF($H145&lt;0,"Shrinkage",IF($H145&gt;0,"Found","In sync")))</f>
        <v/>
      </c>
    </row>
    <row r="146" spans="3:11">
      <c r="C146" s="9"/>
      <c r="E146" s="7">
        <f>IF($B146="","",VLOOKUP($D146,SKUs!$B$5:$C$104,2,FALSE))</f>
        <v/>
      </c>
      <c r="H146" s="7">
        <f>IF($B146="","",$G146-$F146)</f>
        <v/>
      </c>
      <c r="I146" s="5">
        <f>IF($B146="","",VLOOKUP($D146,SKUs!$B$5:$F$104,5,FALSE))</f>
        <v/>
      </c>
      <c r="J146" s="5">
        <f>IF($B146="","",$H146*$I146)</f>
        <v/>
      </c>
      <c r="K146" s="7">
        <f>IF($B146="","",IF($H146&lt;0,"Shrinkage",IF($H146&gt;0,"Found","In sync")))</f>
        <v/>
      </c>
    </row>
    <row r="147" spans="3:11">
      <c r="C147" s="9"/>
      <c r="E147" s="7">
        <f>IF($B147="","",VLOOKUP($D147,SKUs!$B$5:$C$104,2,FALSE))</f>
        <v/>
      </c>
      <c r="H147" s="7">
        <f>IF($B147="","",$G147-$F147)</f>
        <v/>
      </c>
      <c r="I147" s="5">
        <f>IF($B147="","",VLOOKUP($D147,SKUs!$B$5:$F$104,5,FALSE))</f>
        <v/>
      </c>
      <c r="J147" s="5">
        <f>IF($B147="","",$H147*$I147)</f>
        <v/>
      </c>
      <c r="K147" s="7">
        <f>IF($B147="","",IF($H147&lt;0,"Shrinkage",IF($H147&gt;0,"Found","In sync")))</f>
        <v/>
      </c>
    </row>
    <row r="148" spans="3:11">
      <c r="C148" s="9"/>
      <c r="E148" s="7">
        <f>IF($B148="","",VLOOKUP($D148,SKUs!$B$5:$C$104,2,FALSE))</f>
        <v/>
      </c>
      <c r="H148" s="7">
        <f>IF($B148="","",$G148-$F148)</f>
        <v/>
      </c>
      <c r="I148" s="5">
        <f>IF($B148="","",VLOOKUP($D148,SKUs!$B$5:$F$104,5,FALSE))</f>
        <v/>
      </c>
      <c r="J148" s="5">
        <f>IF($B148="","",$H148*$I148)</f>
        <v/>
      </c>
      <c r="K148" s="7">
        <f>IF($B148="","",IF($H148&lt;0,"Shrinkage",IF($H148&gt;0,"Found","In sync")))</f>
        <v/>
      </c>
    </row>
    <row r="149" spans="3:11">
      <c r="C149" s="9"/>
      <c r="E149" s="7">
        <f>IF($B149="","",VLOOKUP($D149,SKUs!$B$5:$C$104,2,FALSE))</f>
        <v/>
      </c>
      <c r="H149" s="7">
        <f>IF($B149="","",$G149-$F149)</f>
        <v/>
      </c>
      <c r="I149" s="5">
        <f>IF($B149="","",VLOOKUP($D149,SKUs!$B$5:$F$104,5,FALSE))</f>
        <v/>
      </c>
      <c r="J149" s="5">
        <f>IF($B149="","",$H149*$I149)</f>
        <v/>
      </c>
      <c r="K149" s="7">
        <f>IF($B149="","",IF($H149&lt;0,"Shrinkage",IF($H149&gt;0,"Found","In sync")))</f>
        <v/>
      </c>
    </row>
    <row r="150" spans="3:11">
      <c r="C150" s="9"/>
      <c r="E150" s="7">
        <f>IF($B150="","",VLOOKUP($D150,SKUs!$B$5:$C$104,2,FALSE))</f>
        <v/>
      </c>
      <c r="H150" s="7">
        <f>IF($B150="","",$G150-$F150)</f>
        <v/>
      </c>
      <c r="I150" s="5">
        <f>IF($B150="","",VLOOKUP($D150,SKUs!$B$5:$F$104,5,FALSE))</f>
        <v/>
      </c>
      <c r="J150" s="5">
        <f>IF($B150="","",$H150*$I150)</f>
        <v/>
      </c>
      <c r="K150" s="7">
        <f>IF($B150="","",IF($H150&lt;0,"Shrinkage",IF($H150&gt;0,"Found","In sync")))</f>
        <v/>
      </c>
    </row>
    <row r="151" spans="3:11">
      <c r="C151" s="9"/>
      <c r="E151" s="7">
        <f>IF($B151="","",VLOOKUP($D151,SKUs!$B$5:$C$104,2,FALSE))</f>
        <v/>
      </c>
      <c r="H151" s="7">
        <f>IF($B151="","",$G151-$F151)</f>
        <v/>
      </c>
      <c r="I151" s="5">
        <f>IF($B151="","",VLOOKUP($D151,SKUs!$B$5:$F$104,5,FALSE))</f>
        <v/>
      </c>
      <c r="J151" s="5">
        <f>IF($B151="","",$H151*$I151)</f>
        <v/>
      </c>
      <c r="K151" s="7">
        <f>IF($B151="","",IF($H151&lt;0,"Shrinkage",IF($H151&gt;0,"Found","In sync")))</f>
        <v/>
      </c>
    </row>
    <row r="152" spans="3:11">
      <c r="C152" s="9"/>
      <c r="E152" s="7">
        <f>IF($B152="","",VLOOKUP($D152,SKUs!$B$5:$C$104,2,FALSE))</f>
        <v/>
      </c>
      <c r="H152" s="7">
        <f>IF($B152="","",$G152-$F152)</f>
        <v/>
      </c>
      <c r="I152" s="5">
        <f>IF($B152="","",VLOOKUP($D152,SKUs!$B$5:$F$104,5,FALSE))</f>
        <v/>
      </c>
      <c r="J152" s="5">
        <f>IF($B152="","",$H152*$I152)</f>
        <v/>
      </c>
      <c r="K152" s="7">
        <f>IF($B152="","",IF($H152&lt;0,"Shrinkage",IF($H152&gt;0,"Found","In sync")))</f>
        <v/>
      </c>
    </row>
    <row r="153" spans="3:11">
      <c r="C153" s="9"/>
      <c r="E153" s="7">
        <f>IF($B153="","",VLOOKUP($D153,SKUs!$B$5:$C$104,2,FALSE))</f>
        <v/>
      </c>
      <c r="H153" s="7">
        <f>IF($B153="","",$G153-$F153)</f>
        <v/>
      </c>
      <c r="I153" s="5">
        <f>IF($B153="","",VLOOKUP($D153,SKUs!$B$5:$F$104,5,FALSE))</f>
        <v/>
      </c>
      <c r="J153" s="5">
        <f>IF($B153="","",$H153*$I153)</f>
        <v/>
      </c>
      <c r="K153" s="7">
        <f>IF($B153="","",IF($H153&lt;0,"Shrinkage",IF($H153&gt;0,"Found","In sync")))</f>
        <v/>
      </c>
    </row>
    <row r="154" spans="3:11">
      <c r="C154" s="9"/>
      <c r="E154" s="7">
        <f>IF($B154="","",VLOOKUP($D154,SKUs!$B$5:$C$104,2,FALSE))</f>
        <v/>
      </c>
      <c r="H154" s="7">
        <f>IF($B154="","",$G154-$F154)</f>
        <v/>
      </c>
      <c r="I154" s="5">
        <f>IF($B154="","",VLOOKUP($D154,SKUs!$B$5:$F$104,5,FALSE))</f>
        <v/>
      </c>
      <c r="J154" s="5">
        <f>IF($B154="","",$H154*$I154)</f>
        <v/>
      </c>
      <c r="K154" s="7">
        <f>IF($B154="","",IF($H154&lt;0,"Shrinkage",IF($H154&gt;0,"Found","In sync")))</f>
        <v/>
      </c>
    </row>
    <row r="155" spans="3:11">
      <c r="C155" s="9"/>
      <c r="E155" s="7">
        <f>IF($B155="","",VLOOKUP($D155,SKUs!$B$5:$C$104,2,FALSE))</f>
        <v/>
      </c>
      <c r="H155" s="7">
        <f>IF($B155="","",$G155-$F155)</f>
        <v/>
      </c>
      <c r="I155" s="5">
        <f>IF($B155="","",VLOOKUP($D155,SKUs!$B$5:$F$104,5,FALSE))</f>
        <v/>
      </c>
      <c r="J155" s="5">
        <f>IF($B155="","",$H155*$I155)</f>
        <v/>
      </c>
      <c r="K155" s="7">
        <f>IF($B155="","",IF($H155&lt;0,"Shrinkage",IF($H155&gt;0,"Found","In sync")))</f>
        <v/>
      </c>
    </row>
    <row r="156" spans="3:11">
      <c r="C156" s="9"/>
      <c r="E156" s="7">
        <f>IF($B156="","",VLOOKUP($D156,SKUs!$B$5:$C$104,2,FALSE))</f>
        <v/>
      </c>
      <c r="H156" s="7">
        <f>IF($B156="","",$G156-$F156)</f>
        <v/>
      </c>
      <c r="I156" s="5">
        <f>IF($B156="","",VLOOKUP($D156,SKUs!$B$5:$F$104,5,FALSE))</f>
        <v/>
      </c>
      <c r="J156" s="5">
        <f>IF($B156="","",$H156*$I156)</f>
        <v/>
      </c>
      <c r="K156" s="7">
        <f>IF($B156="","",IF($H156&lt;0,"Shrinkage",IF($H156&gt;0,"Found","In sync")))</f>
        <v/>
      </c>
    </row>
    <row r="157" spans="3:11">
      <c r="C157" s="9"/>
      <c r="E157" s="7">
        <f>IF($B157="","",VLOOKUP($D157,SKUs!$B$5:$C$104,2,FALSE))</f>
        <v/>
      </c>
      <c r="H157" s="7">
        <f>IF($B157="","",$G157-$F157)</f>
        <v/>
      </c>
      <c r="I157" s="5">
        <f>IF($B157="","",VLOOKUP($D157,SKUs!$B$5:$F$104,5,FALSE))</f>
        <v/>
      </c>
      <c r="J157" s="5">
        <f>IF($B157="","",$H157*$I157)</f>
        <v/>
      </c>
      <c r="K157" s="7">
        <f>IF($B157="","",IF($H157&lt;0,"Shrinkage",IF($H157&gt;0,"Found","In sync")))</f>
        <v/>
      </c>
    </row>
    <row r="158" spans="3:11">
      <c r="C158" s="9"/>
      <c r="E158" s="7">
        <f>IF($B158="","",VLOOKUP($D158,SKUs!$B$5:$C$104,2,FALSE))</f>
        <v/>
      </c>
      <c r="H158" s="7">
        <f>IF($B158="","",$G158-$F158)</f>
        <v/>
      </c>
      <c r="I158" s="5">
        <f>IF($B158="","",VLOOKUP($D158,SKUs!$B$5:$F$104,5,FALSE))</f>
        <v/>
      </c>
      <c r="J158" s="5">
        <f>IF($B158="","",$H158*$I158)</f>
        <v/>
      </c>
      <c r="K158" s="7">
        <f>IF($B158="","",IF($H158&lt;0,"Shrinkage",IF($H158&gt;0,"Found","In sync")))</f>
        <v/>
      </c>
    </row>
    <row r="159" spans="3:11">
      <c r="C159" s="9"/>
      <c r="E159" s="7">
        <f>IF($B159="","",VLOOKUP($D159,SKUs!$B$5:$C$104,2,FALSE))</f>
        <v/>
      </c>
      <c r="H159" s="7">
        <f>IF($B159="","",$G159-$F159)</f>
        <v/>
      </c>
      <c r="I159" s="5">
        <f>IF($B159="","",VLOOKUP($D159,SKUs!$B$5:$F$104,5,FALSE))</f>
        <v/>
      </c>
      <c r="J159" s="5">
        <f>IF($B159="","",$H159*$I159)</f>
        <v/>
      </c>
      <c r="K159" s="7">
        <f>IF($B159="","",IF($H159&lt;0,"Shrinkage",IF($H159&gt;0,"Found","In sync")))</f>
        <v/>
      </c>
    </row>
    <row r="160" spans="3:11">
      <c r="C160" s="9"/>
      <c r="E160" s="7">
        <f>IF($B160="","",VLOOKUP($D160,SKUs!$B$5:$C$104,2,FALSE))</f>
        <v/>
      </c>
      <c r="H160" s="7">
        <f>IF($B160="","",$G160-$F160)</f>
        <v/>
      </c>
      <c r="I160" s="5">
        <f>IF($B160="","",VLOOKUP($D160,SKUs!$B$5:$F$104,5,FALSE))</f>
        <v/>
      </c>
      <c r="J160" s="5">
        <f>IF($B160="","",$H160*$I160)</f>
        <v/>
      </c>
      <c r="K160" s="7">
        <f>IF($B160="","",IF($H160&lt;0,"Shrinkage",IF($H160&gt;0,"Found","In sync")))</f>
        <v/>
      </c>
    </row>
    <row r="161" spans="3:11">
      <c r="C161" s="9"/>
      <c r="E161" s="7">
        <f>IF($B161="","",VLOOKUP($D161,SKUs!$B$5:$C$104,2,FALSE))</f>
        <v/>
      </c>
      <c r="H161" s="7">
        <f>IF($B161="","",$G161-$F161)</f>
        <v/>
      </c>
      <c r="I161" s="5">
        <f>IF($B161="","",VLOOKUP($D161,SKUs!$B$5:$F$104,5,FALSE))</f>
        <v/>
      </c>
      <c r="J161" s="5">
        <f>IF($B161="","",$H161*$I161)</f>
        <v/>
      </c>
      <c r="K161" s="7">
        <f>IF($B161="","",IF($H161&lt;0,"Shrinkage",IF($H161&gt;0,"Found","In sync")))</f>
        <v/>
      </c>
    </row>
    <row r="162" spans="3:11">
      <c r="C162" s="9"/>
      <c r="E162" s="7">
        <f>IF($B162="","",VLOOKUP($D162,SKUs!$B$5:$C$104,2,FALSE))</f>
        <v/>
      </c>
      <c r="H162" s="7">
        <f>IF($B162="","",$G162-$F162)</f>
        <v/>
      </c>
      <c r="I162" s="5">
        <f>IF($B162="","",VLOOKUP($D162,SKUs!$B$5:$F$104,5,FALSE))</f>
        <v/>
      </c>
      <c r="J162" s="5">
        <f>IF($B162="","",$H162*$I162)</f>
        <v/>
      </c>
      <c r="K162" s="7">
        <f>IF($B162="","",IF($H162&lt;0,"Shrinkage",IF($H162&gt;0,"Found","In sync")))</f>
        <v/>
      </c>
    </row>
    <row r="163" spans="3:11">
      <c r="C163" s="9"/>
      <c r="E163" s="7">
        <f>IF($B163="","",VLOOKUP($D163,SKUs!$B$5:$C$104,2,FALSE))</f>
        <v/>
      </c>
      <c r="H163" s="7">
        <f>IF($B163="","",$G163-$F163)</f>
        <v/>
      </c>
      <c r="I163" s="5">
        <f>IF($B163="","",VLOOKUP($D163,SKUs!$B$5:$F$104,5,FALSE))</f>
        <v/>
      </c>
      <c r="J163" s="5">
        <f>IF($B163="","",$H163*$I163)</f>
        <v/>
      </c>
      <c r="K163" s="7">
        <f>IF($B163="","",IF($H163&lt;0,"Shrinkage",IF($H163&gt;0,"Found","In sync")))</f>
        <v/>
      </c>
    </row>
    <row r="164" spans="3:11">
      <c r="C164" s="9"/>
      <c r="E164" s="7">
        <f>IF($B164="","",VLOOKUP($D164,SKUs!$B$5:$C$104,2,FALSE))</f>
        <v/>
      </c>
      <c r="H164" s="7">
        <f>IF($B164="","",$G164-$F164)</f>
        <v/>
      </c>
      <c r="I164" s="5">
        <f>IF($B164="","",VLOOKUP($D164,SKUs!$B$5:$F$104,5,FALSE))</f>
        <v/>
      </c>
      <c r="J164" s="5">
        <f>IF($B164="","",$H164*$I164)</f>
        <v/>
      </c>
      <c r="K164" s="7">
        <f>IF($B164="","",IF($H164&lt;0,"Shrinkage",IF($H164&gt;0,"Found","In sync")))</f>
        <v/>
      </c>
    </row>
    <row r="165" spans="3:11">
      <c r="C165" s="9"/>
      <c r="E165" s="7">
        <f>IF($B165="","",VLOOKUP($D165,SKUs!$B$5:$C$104,2,FALSE))</f>
        <v/>
      </c>
      <c r="H165" s="7">
        <f>IF($B165="","",$G165-$F165)</f>
        <v/>
      </c>
      <c r="I165" s="5">
        <f>IF($B165="","",VLOOKUP($D165,SKUs!$B$5:$F$104,5,FALSE))</f>
        <v/>
      </c>
      <c r="J165" s="5">
        <f>IF($B165="","",$H165*$I165)</f>
        <v/>
      </c>
      <c r="K165" s="7">
        <f>IF($B165="","",IF($H165&lt;0,"Shrinkage",IF($H165&gt;0,"Found","In sync")))</f>
        <v/>
      </c>
    </row>
    <row r="166" spans="3:11">
      <c r="C166" s="9"/>
      <c r="E166" s="7">
        <f>IF($B166="","",VLOOKUP($D166,SKUs!$B$5:$C$104,2,FALSE))</f>
        <v/>
      </c>
      <c r="H166" s="7">
        <f>IF($B166="","",$G166-$F166)</f>
        <v/>
      </c>
      <c r="I166" s="5">
        <f>IF($B166="","",VLOOKUP($D166,SKUs!$B$5:$F$104,5,FALSE))</f>
        <v/>
      </c>
      <c r="J166" s="5">
        <f>IF($B166="","",$H166*$I166)</f>
        <v/>
      </c>
      <c r="K166" s="7">
        <f>IF($B166="","",IF($H166&lt;0,"Shrinkage",IF($H166&gt;0,"Found","In sync")))</f>
        <v/>
      </c>
    </row>
    <row r="167" spans="3:11">
      <c r="C167" s="9"/>
      <c r="E167" s="7">
        <f>IF($B167="","",VLOOKUP($D167,SKUs!$B$5:$C$104,2,FALSE))</f>
        <v/>
      </c>
      <c r="H167" s="7">
        <f>IF($B167="","",$G167-$F167)</f>
        <v/>
      </c>
      <c r="I167" s="5">
        <f>IF($B167="","",VLOOKUP($D167,SKUs!$B$5:$F$104,5,FALSE))</f>
        <v/>
      </c>
      <c r="J167" s="5">
        <f>IF($B167="","",$H167*$I167)</f>
        <v/>
      </c>
      <c r="K167" s="7">
        <f>IF($B167="","",IF($H167&lt;0,"Shrinkage",IF($H167&gt;0,"Found","In sync")))</f>
        <v/>
      </c>
    </row>
    <row r="168" spans="3:11">
      <c r="C168" s="9"/>
      <c r="E168" s="7">
        <f>IF($B168="","",VLOOKUP($D168,SKUs!$B$5:$C$104,2,FALSE))</f>
        <v/>
      </c>
      <c r="H168" s="7">
        <f>IF($B168="","",$G168-$F168)</f>
        <v/>
      </c>
      <c r="I168" s="5">
        <f>IF($B168="","",VLOOKUP($D168,SKUs!$B$5:$F$104,5,FALSE))</f>
        <v/>
      </c>
      <c r="J168" s="5">
        <f>IF($B168="","",$H168*$I168)</f>
        <v/>
      </c>
      <c r="K168" s="7">
        <f>IF($B168="","",IF($H168&lt;0,"Shrinkage",IF($H168&gt;0,"Found","In sync")))</f>
        <v/>
      </c>
    </row>
    <row r="169" spans="3:11">
      <c r="C169" s="9"/>
      <c r="E169" s="7">
        <f>IF($B169="","",VLOOKUP($D169,SKUs!$B$5:$C$104,2,FALSE))</f>
        <v/>
      </c>
      <c r="H169" s="7">
        <f>IF($B169="","",$G169-$F169)</f>
        <v/>
      </c>
      <c r="I169" s="5">
        <f>IF($B169="","",VLOOKUP($D169,SKUs!$B$5:$F$104,5,FALSE))</f>
        <v/>
      </c>
      <c r="J169" s="5">
        <f>IF($B169="","",$H169*$I169)</f>
        <v/>
      </c>
      <c r="K169" s="7">
        <f>IF($B169="","",IF($H169&lt;0,"Shrinkage",IF($H169&gt;0,"Found","In sync")))</f>
        <v/>
      </c>
    </row>
    <row r="170" spans="3:11">
      <c r="C170" s="9"/>
      <c r="E170" s="7">
        <f>IF($B170="","",VLOOKUP($D170,SKUs!$B$5:$C$104,2,FALSE))</f>
        <v/>
      </c>
      <c r="H170" s="7">
        <f>IF($B170="","",$G170-$F170)</f>
        <v/>
      </c>
      <c r="I170" s="5">
        <f>IF($B170="","",VLOOKUP($D170,SKUs!$B$5:$F$104,5,FALSE))</f>
        <v/>
      </c>
      <c r="J170" s="5">
        <f>IF($B170="","",$H170*$I170)</f>
        <v/>
      </c>
      <c r="K170" s="7">
        <f>IF($B170="","",IF($H170&lt;0,"Shrinkage",IF($H170&gt;0,"Found","In sync")))</f>
        <v/>
      </c>
    </row>
    <row r="171" spans="3:11">
      <c r="C171" s="9"/>
      <c r="E171" s="7">
        <f>IF($B171="","",VLOOKUP($D171,SKUs!$B$5:$C$104,2,FALSE))</f>
        <v/>
      </c>
      <c r="H171" s="7">
        <f>IF($B171="","",$G171-$F171)</f>
        <v/>
      </c>
      <c r="I171" s="5">
        <f>IF($B171="","",VLOOKUP($D171,SKUs!$B$5:$F$104,5,FALSE))</f>
        <v/>
      </c>
      <c r="J171" s="5">
        <f>IF($B171="","",$H171*$I171)</f>
        <v/>
      </c>
      <c r="K171" s="7">
        <f>IF($B171="","",IF($H171&lt;0,"Shrinkage",IF($H171&gt;0,"Found","In sync")))</f>
        <v/>
      </c>
    </row>
    <row r="172" spans="3:11">
      <c r="C172" s="9"/>
      <c r="E172" s="7">
        <f>IF($B172="","",VLOOKUP($D172,SKUs!$B$5:$C$104,2,FALSE))</f>
        <v/>
      </c>
      <c r="H172" s="7">
        <f>IF($B172="","",$G172-$F172)</f>
        <v/>
      </c>
      <c r="I172" s="5">
        <f>IF($B172="","",VLOOKUP($D172,SKUs!$B$5:$F$104,5,FALSE))</f>
        <v/>
      </c>
      <c r="J172" s="5">
        <f>IF($B172="","",$H172*$I172)</f>
        <v/>
      </c>
      <c r="K172" s="7">
        <f>IF($B172="","",IF($H172&lt;0,"Shrinkage",IF($H172&gt;0,"Found","In sync")))</f>
        <v/>
      </c>
    </row>
    <row r="173" spans="3:11">
      <c r="C173" s="9"/>
      <c r="E173" s="7">
        <f>IF($B173="","",VLOOKUP($D173,SKUs!$B$5:$C$104,2,FALSE))</f>
        <v/>
      </c>
      <c r="H173" s="7">
        <f>IF($B173="","",$G173-$F173)</f>
        <v/>
      </c>
      <c r="I173" s="5">
        <f>IF($B173="","",VLOOKUP($D173,SKUs!$B$5:$F$104,5,FALSE))</f>
        <v/>
      </c>
      <c r="J173" s="5">
        <f>IF($B173="","",$H173*$I173)</f>
        <v/>
      </c>
      <c r="K173" s="7">
        <f>IF($B173="","",IF($H173&lt;0,"Shrinkage",IF($H173&gt;0,"Found","In sync")))</f>
        <v/>
      </c>
    </row>
    <row r="174" spans="3:11">
      <c r="C174" s="9"/>
      <c r="E174" s="7">
        <f>IF($B174="","",VLOOKUP($D174,SKUs!$B$5:$C$104,2,FALSE))</f>
        <v/>
      </c>
      <c r="H174" s="7">
        <f>IF($B174="","",$G174-$F174)</f>
        <v/>
      </c>
      <c r="I174" s="5">
        <f>IF($B174="","",VLOOKUP($D174,SKUs!$B$5:$F$104,5,FALSE))</f>
        <v/>
      </c>
      <c r="J174" s="5">
        <f>IF($B174="","",$H174*$I174)</f>
        <v/>
      </c>
      <c r="K174" s="7">
        <f>IF($B174="","",IF($H174&lt;0,"Shrinkage",IF($H174&gt;0,"Found","In sync")))</f>
        <v/>
      </c>
    </row>
    <row r="175" spans="3:11">
      <c r="C175" s="9"/>
      <c r="E175" s="7">
        <f>IF($B175="","",VLOOKUP($D175,SKUs!$B$5:$C$104,2,FALSE))</f>
        <v/>
      </c>
      <c r="H175" s="7">
        <f>IF($B175="","",$G175-$F175)</f>
        <v/>
      </c>
      <c r="I175" s="5">
        <f>IF($B175="","",VLOOKUP($D175,SKUs!$B$5:$F$104,5,FALSE))</f>
        <v/>
      </c>
      <c r="J175" s="5">
        <f>IF($B175="","",$H175*$I175)</f>
        <v/>
      </c>
      <c r="K175" s="7">
        <f>IF($B175="","",IF($H175&lt;0,"Shrinkage",IF($H175&gt;0,"Found","In sync")))</f>
        <v/>
      </c>
    </row>
    <row r="176" spans="3:11">
      <c r="C176" s="9"/>
      <c r="E176" s="7">
        <f>IF($B176="","",VLOOKUP($D176,SKUs!$B$5:$C$104,2,FALSE))</f>
        <v/>
      </c>
      <c r="H176" s="7">
        <f>IF($B176="","",$G176-$F176)</f>
        <v/>
      </c>
      <c r="I176" s="5">
        <f>IF($B176="","",VLOOKUP($D176,SKUs!$B$5:$F$104,5,FALSE))</f>
        <v/>
      </c>
      <c r="J176" s="5">
        <f>IF($B176="","",$H176*$I176)</f>
        <v/>
      </c>
      <c r="K176" s="7">
        <f>IF($B176="","",IF($H176&lt;0,"Shrinkage",IF($H176&gt;0,"Found","In sync")))</f>
        <v/>
      </c>
    </row>
    <row r="177" spans="3:11">
      <c r="C177" s="9"/>
      <c r="E177" s="7">
        <f>IF($B177="","",VLOOKUP($D177,SKUs!$B$5:$C$104,2,FALSE))</f>
        <v/>
      </c>
      <c r="H177" s="7">
        <f>IF($B177="","",$G177-$F177)</f>
        <v/>
      </c>
      <c r="I177" s="5">
        <f>IF($B177="","",VLOOKUP($D177,SKUs!$B$5:$F$104,5,FALSE))</f>
        <v/>
      </c>
      <c r="J177" s="5">
        <f>IF($B177="","",$H177*$I177)</f>
        <v/>
      </c>
      <c r="K177" s="7">
        <f>IF($B177="","",IF($H177&lt;0,"Shrinkage",IF($H177&gt;0,"Found","In sync")))</f>
        <v/>
      </c>
    </row>
    <row r="178" spans="3:11">
      <c r="C178" s="9"/>
      <c r="E178" s="7">
        <f>IF($B178="","",VLOOKUP($D178,SKUs!$B$5:$C$104,2,FALSE))</f>
        <v/>
      </c>
      <c r="H178" s="7">
        <f>IF($B178="","",$G178-$F178)</f>
        <v/>
      </c>
      <c r="I178" s="5">
        <f>IF($B178="","",VLOOKUP($D178,SKUs!$B$5:$F$104,5,FALSE))</f>
        <v/>
      </c>
      <c r="J178" s="5">
        <f>IF($B178="","",$H178*$I178)</f>
        <v/>
      </c>
      <c r="K178" s="7">
        <f>IF($B178="","",IF($H178&lt;0,"Shrinkage",IF($H178&gt;0,"Found","In sync")))</f>
        <v/>
      </c>
    </row>
    <row r="179" spans="3:11">
      <c r="C179" s="9"/>
      <c r="E179" s="7">
        <f>IF($B179="","",VLOOKUP($D179,SKUs!$B$5:$C$104,2,FALSE))</f>
        <v/>
      </c>
      <c r="H179" s="7">
        <f>IF($B179="","",$G179-$F179)</f>
        <v/>
      </c>
      <c r="I179" s="5">
        <f>IF($B179="","",VLOOKUP($D179,SKUs!$B$5:$F$104,5,FALSE))</f>
        <v/>
      </c>
      <c r="J179" s="5">
        <f>IF($B179="","",$H179*$I179)</f>
        <v/>
      </c>
      <c r="K179" s="7">
        <f>IF($B179="","",IF($H179&lt;0,"Shrinkage",IF($H179&gt;0,"Found","In sync")))</f>
        <v/>
      </c>
    </row>
    <row r="180" spans="3:11">
      <c r="C180" s="9"/>
      <c r="E180" s="7">
        <f>IF($B180="","",VLOOKUP($D180,SKUs!$B$5:$C$104,2,FALSE))</f>
        <v/>
      </c>
      <c r="H180" s="7">
        <f>IF($B180="","",$G180-$F180)</f>
        <v/>
      </c>
      <c r="I180" s="5">
        <f>IF($B180="","",VLOOKUP($D180,SKUs!$B$5:$F$104,5,FALSE))</f>
        <v/>
      </c>
      <c r="J180" s="5">
        <f>IF($B180="","",$H180*$I180)</f>
        <v/>
      </c>
      <c r="K180" s="7">
        <f>IF($B180="","",IF($H180&lt;0,"Shrinkage",IF($H180&gt;0,"Found","In sync")))</f>
        <v/>
      </c>
    </row>
    <row r="181" spans="3:11">
      <c r="C181" s="9"/>
      <c r="E181" s="7">
        <f>IF($B181="","",VLOOKUP($D181,SKUs!$B$5:$C$104,2,FALSE))</f>
        <v/>
      </c>
      <c r="H181" s="7">
        <f>IF($B181="","",$G181-$F181)</f>
        <v/>
      </c>
      <c r="I181" s="5">
        <f>IF($B181="","",VLOOKUP($D181,SKUs!$B$5:$F$104,5,FALSE))</f>
        <v/>
      </c>
      <c r="J181" s="5">
        <f>IF($B181="","",$H181*$I181)</f>
        <v/>
      </c>
      <c r="K181" s="7">
        <f>IF($B181="","",IF($H181&lt;0,"Shrinkage",IF($H181&gt;0,"Found","In sync")))</f>
        <v/>
      </c>
    </row>
    <row r="182" spans="3:11">
      <c r="C182" s="9"/>
      <c r="E182" s="7">
        <f>IF($B182="","",VLOOKUP($D182,SKUs!$B$5:$C$104,2,FALSE))</f>
        <v/>
      </c>
      <c r="H182" s="7">
        <f>IF($B182="","",$G182-$F182)</f>
        <v/>
      </c>
      <c r="I182" s="5">
        <f>IF($B182="","",VLOOKUP($D182,SKUs!$B$5:$F$104,5,FALSE))</f>
        <v/>
      </c>
      <c r="J182" s="5">
        <f>IF($B182="","",$H182*$I182)</f>
        <v/>
      </c>
      <c r="K182" s="7">
        <f>IF($B182="","",IF($H182&lt;0,"Shrinkage",IF($H182&gt;0,"Found","In sync")))</f>
        <v/>
      </c>
    </row>
    <row r="183" spans="3:11">
      <c r="C183" s="9"/>
      <c r="E183" s="7">
        <f>IF($B183="","",VLOOKUP($D183,SKUs!$B$5:$C$104,2,FALSE))</f>
        <v/>
      </c>
      <c r="H183" s="7">
        <f>IF($B183="","",$G183-$F183)</f>
        <v/>
      </c>
      <c r="I183" s="5">
        <f>IF($B183="","",VLOOKUP($D183,SKUs!$B$5:$F$104,5,FALSE))</f>
        <v/>
      </c>
      <c r="J183" s="5">
        <f>IF($B183="","",$H183*$I183)</f>
        <v/>
      </c>
      <c r="K183" s="7">
        <f>IF($B183="","",IF($H183&lt;0,"Shrinkage",IF($H183&gt;0,"Found","In sync")))</f>
        <v/>
      </c>
    </row>
    <row r="184" spans="3:11">
      <c r="C184" s="9"/>
      <c r="E184" s="7">
        <f>IF($B184="","",VLOOKUP($D184,SKUs!$B$5:$C$104,2,FALSE))</f>
        <v/>
      </c>
      <c r="H184" s="7">
        <f>IF($B184="","",$G184-$F184)</f>
        <v/>
      </c>
      <c r="I184" s="5">
        <f>IF($B184="","",VLOOKUP($D184,SKUs!$B$5:$F$104,5,FALSE))</f>
        <v/>
      </c>
      <c r="J184" s="5">
        <f>IF($B184="","",$H184*$I184)</f>
        <v/>
      </c>
      <c r="K184" s="7">
        <f>IF($B184="","",IF($H184&lt;0,"Shrinkage",IF($H184&gt;0,"Found","In sync")))</f>
        <v/>
      </c>
    </row>
    <row r="185" spans="3:11">
      <c r="C185" s="9"/>
      <c r="E185" s="7">
        <f>IF($B185="","",VLOOKUP($D185,SKUs!$B$5:$C$104,2,FALSE))</f>
        <v/>
      </c>
      <c r="H185" s="7">
        <f>IF($B185="","",$G185-$F185)</f>
        <v/>
      </c>
      <c r="I185" s="5">
        <f>IF($B185="","",VLOOKUP($D185,SKUs!$B$5:$F$104,5,FALSE))</f>
        <v/>
      </c>
      <c r="J185" s="5">
        <f>IF($B185="","",$H185*$I185)</f>
        <v/>
      </c>
      <c r="K185" s="7">
        <f>IF($B185="","",IF($H185&lt;0,"Shrinkage",IF($H185&gt;0,"Found","In sync")))</f>
        <v/>
      </c>
    </row>
    <row r="186" spans="3:11">
      <c r="C186" s="9"/>
      <c r="E186" s="7">
        <f>IF($B186="","",VLOOKUP($D186,SKUs!$B$5:$C$104,2,FALSE))</f>
        <v/>
      </c>
      <c r="H186" s="7">
        <f>IF($B186="","",$G186-$F186)</f>
        <v/>
      </c>
      <c r="I186" s="5">
        <f>IF($B186="","",VLOOKUP($D186,SKUs!$B$5:$F$104,5,FALSE))</f>
        <v/>
      </c>
      <c r="J186" s="5">
        <f>IF($B186="","",$H186*$I186)</f>
        <v/>
      </c>
      <c r="K186" s="7">
        <f>IF($B186="","",IF($H186&lt;0,"Shrinkage",IF($H186&gt;0,"Found","In sync")))</f>
        <v/>
      </c>
    </row>
    <row r="187" spans="3:11">
      <c r="C187" s="9"/>
      <c r="E187" s="7">
        <f>IF($B187="","",VLOOKUP($D187,SKUs!$B$5:$C$104,2,FALSE))</f>
        <v/>
      </c>
      <c r="H187" s="7">
        <f>IF($B187="","",$G187-$F187)</f>
        <v/>
      </c>
      <c r="I187" s="5">
        <f>IF($B187="","",VLOOKUP($D187,SKUs!$B$5:$F$104,5,FALSE))</f>
        <v/>
      </c>
      <c r="J187" s="5">
        <f>IF($B187="","",$H187*$I187)</f>
        <v/>
      </c>
      <c r="K187" s="7">
        <f>IF($B187="","",IF($H187&lt;0,"Shrinkage",IF($H187&gt;0,"Found","In sync")))</f>
        <v/>
      </c>
    </row>
    <row r="188" spans="3:11">
      <c r="C188" s="9"/>
      <c r="E188" s="7">
        <f>IF($B188="","",VLOOKUP($D188,SKUs!$B$5:$C$104,2,FALSE))</f>
        <v/>
      </c>
      <c r="H188" s="7">
        <f>IF($B188="","",$G188-$F188)</f>
        <v/>
      </c>
      <c r="I188" s="5">
        <f>IF($B188="","",VLOOKUP($D188,SKUs!$B$5:$F$104,5,FALSE))</f>
        <v/>
      </c>
      <c r="J188" s="5">
        <f>IF($B188="","",$H188*$I188)</f>
        <v/>
      </c>
      <c r="K188" s="7">
        <f>IF($B188="","",IF($H188&lt;0,"Shrinkage",IF($H188&gt;0,"Found","In sync")))</f>
        <v/>
      </c>
    </row>
    <row r="189" spans="3:11">
      <c r="C189" s="9"/>
      <c r="E189" s="7">
        <f>IF($B189="","",VLOOKUP($D189,SKUs!$B$5:$C$104,2,FALSE))</f>
        <v/>
      </c>
      <c r="H189" s="7">
        <f>IF($B189="","",$G189-$F189)</f>
        <v/>
      </c>
      <c r="I189" s="5">
        <f>IF($B189="","",VLOOKUP($D189,SKUs!$B$5:$F$104,5,FALSE))</f>
        <v/>
      </c>
      <c r="J189" s="5">
        <f>IF($B189="","",$H189*$I189)</f>
        <v/>
      </c>
      <c r="K189" s="7">
        <f>IF($B189="","",IF($H189&lt;0,"Shrinkage",IF($H189&gt;0,"Found","In sync")))</f>
        <v/>
      </c>
    </row>
    <row r="190" spans="3:11">
      <c r="C190" s="9"/>
      <c r="E190" s="7">
        <f>IF($B190="","",VLOOKUP($D190,SKUs!$B$5:$C$104,2,FALSE))</f>
        <v/>
      </c>
      <c r="H190" s="7">
        <f>IF($B190="","",$G190-$F190)</f>
        <v/>
      </c>
      <c r="I190" s="5">
        <f>IF($B190="","",VLOOKUP($D190,SKUs!$B$5:$F$104,5,FALSE))</f>
        <v/>
      </c>
      <c r="J190" s="5">
        <f>IF($B190="","",$H190*$I190)</f>
        <v/>
      </c>
      <c r="K190" s="7">
        <f>IF($B190="","",IF($H190&lt;0,"Shrinkage",IF($H190&gt;0,"Found","In sync")))</f>
        <v/>
      </c>
    </row>
    <row r="191" spans="3:11">
      <c r="C191" s="9"/>
      <c r="E191" s="7">
        <f>IF($B191="","",VLOOKUP($D191,SKUs!$B$5:$C$104,2,FALSE))</f>
        <v/>
      </c>
      <c r="H191" s="7">
        <f>IF($B191="","",$G191-$F191)</f>
        <v/>
      </c>
      <c r="I191" s="5">
        <f>IF($B191="","",VLOOKUP($D191,SKUs!$B$5:$F$104,5,FALSE))</f>
        <v/>
      </c>
      <c r="J191" s="5">
        <f>IF($B191="","",$H191*$I191)</f>
        <v/>
      </c>
      <c r="K191" s="7">
        <f>IF($B191="","",IF($H191&lt;0,"Shrinkage",IF($H191&gt;0,"Found","In sync")))</f>
        <v/>
      </c>
    </row>
    <row r="192" spans="3:11">
      <c r="C192" s="9"/>
      <c r="E192" s="7">
        <f>IF($B192="","",VLOOKUP($D192,SKUs!$B$5:$C$104,2,FALSE))</f>
        <v/>
      </c>
      <c r="H192" s="7">
        <f>IF($B192="","",$G192-$F192)</f>
        <v/>
      </c>
      <c r="I192" s="5">
        <f>IF($B192="","",VLOOKUP($D192,SKUs!$B$5:$F$104,5,FALSE))</f>
        <v/>
      </c>
      <c r="J192" s="5">
        <f>IF($B192="","",$H192*$I192)</f>
        <v/>
      </c>
      <c r="K192" s="7">
        <f>IF($B192="","",IF($H192&lt;0,"Shrinkage",IF($H192&gt;0,"Found","In sync")))</f>
        <v/>
      </c>
    </row>
    <row r="193" spans="3:11">
      <c r="C193" s="9"/>
      <c r="E193" s="7">
        <f>IF($B193="","",VLOOKUP($D193,SKUs!$B$5:$C$104,2,FALSE))</f>
        <v/>
      </c>
      <c r="H193" s="7">
        <f>IF($B193="","",$G193-$F193)</f>
        <v/>
      </c>
      <c r="I193" s="5">
        <f>IF($B193="","",VLOOKUP($D193,SKUs!$B$5:$F$104,5,FALSE))</f>
        <v/>
      </c>
      <c r="J193" s="5">
        <f>IF($B193="","",$H193*$I193)</f>
        <v/>
      </c>
      <c r="K193" s="7">
        <f>IF($B193="","",IF($H193&lt;0,"Shrinkage",IF($H193&gt;0,"Found","In sync")))</f>
        <v/>
      </c>
    </row>
    <row r="194" spans="3:11">
      <c r="C194" s="9"/>
      <c r="E194" s="7">
        <f>IF($B194="","",VLOOKUP($D194,SKUs!$B$5:$C$104,2,FALSE))</f>
        <v/>
      </c>
      <c r="H194" s="7">
        <f>IF($B194="","",$G194-$F194)</f>
        <v/>
      </c>
      <c r="I194" s="5">
        <f>IF($B194="","",VLOOKUP($D194,SKUs!$B$5:$F$104,5,FALSE))</f>
        <v/>
      </c>
      <c r="J194" s="5">
        <f>IF($B194="","",$H194*$I194)</f>
        <v/>
      </c>
      <c r="K194" s="7">
        <f>IF($B194="","",IF($H194&lt;0,"Shrinkage",IF($H194&gt;0,"Found","In sync")))</f>
        <v/>
      </c>
    </row>
    <row r="195" spans="3:11">
      <c r="C195" s="9"/>
      <c r="E195" s="7">
        <f>IF($B195="","",VLOOKUP($D195,SKUs!$B$5:$C$104,2,FALSE))</f>
        <v/>
      </c>
      <c r="H195" s="7">
        <f>IF($B195="","",$G195-$F195)</f>
        <v/>
      </c>
      <c r="I195" s="5">
        <f>IF($B195="","",VLOOKUP($D195,SKUs!$B$5:$F$104,5,FALSE))</f>
        <v/>
      </c>
      <c r="J195" s="5">
        <f>IF($B195="","",$H195*$I195)</f>
        <v/>
      </c>
      <c r="K195" s="7">
        <f>IF($B195="","",IF($H195&lt;0,"Shrinkage",IF($H195&gt;0,"Found","In sync")))</f>
        <v/>
      </c>
    </row>
    <row r="196" spans="3:11">
      <c r="C196" s="9"/>
      <c r="E196" s="7">
        <f>IF($B196="","",VLOOKUP($D196,SKUs!$B$5:$C$104,2,FALSE))</f>
        <v/>
      </c>
      <c r="H196" s="7">
        <f>IF($B196="","",$G196-$F196)</f>
        <v/>
      </c>
      <c r="I196" s="5">
        <f>IF($B196="","",VLOOKUP($D196,SKUs!$B$5:$F$104,5,FALSE))</f>
        <v/>
      </c>
      <c r="J196" s="5">
        <f>IF($B196="","",$H196*$I196)</f>
        <v/>
      </c>
      <c r="K196" s="7">
        <f>IF($B196="","",IF($H196&lt;0,"Shrinkage",IF($H196&gt;0,"Found","In sync")))</f>
        <v/>
      </c>
    </row>
    <row r="197" spans="3:11">
      <c r="C197" s="9"/>
      <c r="E197" s="7">
        <f>IF($B197="","",VLOOKUP($D197,SKUs!$B$5:$C$104,2,FALSE))</f>
        <v/>
      </c>
      <c r="H197" s="7">
        <f>IF($B197="","",$G197-$F197)</f>
        <v/>
      </c>
      <c r="I197" s="5">
        <f>IF($B197="","",VLOOKUP($D197,SKUs!$B$5:$F$104,5,FALSE))</f>
        <v/>
      </c>
      <c r="J197" s="5">
        <f>IF($B197="","",$H197*$I197)</f>
        <v/>
      </c>
      <c r="K197" s="7">
        <f>IF($B197="","",IF($H197&lt;0,"Shrinkage",IF($H197&gt;0,"Found","In sync")))</f>
        <v/>
      </c>
    </row>
    <row r="198" spans="3:11">
      <c r="C198" s="9"/>
      <c r="E198" s="7">
        <f>IF($B198="","",VLOOKUP($D198,SKUs!$B$5:$C$104,2,FALSE))</f>
        <v/>
      </c>
      <c r="H198" s="7">
        <f>IF($B198="","",$G198-$F198)</f>
        <v/>
      </c>
      <c r="I198" s="5">
        <f>IF($B198="","",VLOOKUP($D198,SKUs!$B$5:$F$104,5,FALSE))</f>
        <v/>
      </c>
      <c r="J198" s="5">
        <f>IF($B198="","",$H198*$I198)</f>
        <v/>
      </c>
      <c r="K198" s="7">
        <f>IF($B198="","",IF($H198&lt;0,"Shrinkage",IF($H198&gt;0,"Found","In sync")))</f>
        <v/>
      </c>
    </row>
    <row r="199" spans="3:11">
      <c r="C199" s="9"/>
      <c r="E199" s="7">
        <f>IF($B199="","",VLOOKUP($D199,SKUs!$B$5:$C$104,2,FALSE))</f>
        <v/>
      </c>
      <c r="H199" s="7">
        <f>IF($B199="","",$G199-$F199)</f>
        <v/>
      </c>
      <c r="I199" s="5">
        <f>IF($B199="","",VLOOKUP($D199,SKUs!$B$5:$F$104,5,FALSE))</f>
        <v/>
      </c>
      <c r="J199" s="5">
        <f>IF($B199="","",$H199*$I199)</f>
        <v/>
      </c>
      <c r="K199" s="7">
        <f>IF($B199="","",IF($H199&lt;0,"Shrinkage",IF($H199&gt;0,"Found","In sync")))</f>
        <v/>
      </c>
    </row>
    <row r="200" spans="3:11">
      <c r="C200" s="9"/>
      <c r="E200" s="7">
        <f>IF($B200="","",VLOOKUP($D200,SKUs!$B$5:$C$104,2,FALSE))</f>
        <v/>
      </c>
      <c r="H200" s="7">
        <f>IF($B200="","",$G200-$F200)</f>
        <v/>
      </c>
      <c r="I200" s="5">
        <f>IF($B200="","",VLOOKUP($D200,SKUs!$B$5:$F$104,5,FALSE))</f>
        <v/>
      </c>
      <c r="J200" s="5">
        <f>IF($B200="","",$H200*$I200)</f>
        <v/>
      </c>
      <c r="K200" s="7">
        <f>IF($B200="","",IF($H200&lt;0,"Shrinkage",IF($H200&gt;0,"Found","In sync")))</f>
        <v/>
      </c>
    </row>
    <row r="201" spans="3:11">
      <c r="C201" s="9"/>
      <c r="E201" s="7">
        <f>IF($B201="","",VLOOKUP($D201,SKUs!$B$5:$C$104,2,FALSE))</f>
        <v/>
      </c>
      <c r="H201" s="7">
        <f>IF($B201="","",$G201-$F201)</f>
        <v/>
      </c>
      <c r="I201" s="5">
        <f>IF($B201="","",VLOOKUP($D201,SKUs!$B$5:$F$104,5,FALSE))</f>
        <v/>
      </c>
      <c r="J201" s="5">
        <f>IF($B201="","",$H201*$I201)</f>
        <v/>
      </c>
      <c r="K201" s="7">
        <f>IF($B201="","",IF($H201&lt;0,"Shrinkage",IF($H201&gt;0,"Found","In sync")))</f>
        <v/>
      </c>
    </row>
    <row r="202" spans="3:11">
      <c r="C202" s="9"/>
      <c r="E202" s="7">
        <f>IF($B202="","",VLOOKUP($D202,SKUs!$B$5:$C$104,2,FALSE))</f>
        <v/>
      </c>
      <c r="H202" s="7">
        <f>IF($B202="","",$G202-$F202)</f>
        <v/>
      </c>
      <c r="I202" s="5">
        <f>IF($B202="","",VLOOKUP($D202,SKUs!$B$5:$F$104,5,FALSE))</f>
        <v/>
      </c>
      <c r="J202" s="5">
        <f>IF($B202="","",$H202*$I202)</f>
        <v/>
      </c>
      <c r="K202" s="7">
        <f>IF($B202="","",IF($H202&lt;0,"Shrinkage",IF($H202&gt;0,"Found","In sync")))</f>
        <v/>
      </c>
    </row>
    <row r="203" spans="3:11">
      <c r="C203" s="9"/>
      <c r="E203" s="7">
        <f>IF($B203="","",VLOOKUP($D203,SKUs!$B$5:$C$104,2,FALSE))</f>
        <v/>
      </c>
      <c r="H203" s="7">
        <f>IF($B203="","",$G203-$F203)</f>
        <v/>
      </c>
      <c r="I203" s="5">
        <f>IF($B203="","",VLOOKUP($D203,SKUs!$B$5:$F$104,5,FALSE))</f>
        <v/>
      </c>
      <c r="J203" s="5">
        <f>IF($B203="","",$H203*$I203)</f>
        <v/>
      </c>
      <c r="K203" s="7">
        <f>IF($B203="","",IF($H203&lt;0,"Shrinkage",IF($H203&gt;0,"Found","In sync")))</f>
        <v/>
      </c>
    </row>
    <row r="204" spans="3:11">
      <c r="C204" s="9"/>
      <c r="E204" s="7">
        <f>IF($B204="","",VLOOKUP($D204,SKUs!$B$5:$C$104,2,FALSE))</f>
        <v/>
      </c>
      <c r="H204" s="7">
        <f>IF($B204="","",$G204-$F204)</f>
        <v/>
      </c>
      <c r="I204" s="5">
        <f>IF($B204="","",VLOOKUP($D204,SKUs!$B$5:$F$104,5,FALSE))</f>
        <v/>
      </c>
      <c r="J204" s="5">
        <f>IF($B204="","",$H204*$I204)</f>
        <v/>
      </c>
      <c r="K204" s="7">
        <f>IF($B204="","",IF($H204&lt;0,"Shrinkage",IF($H204&gt;0,"Found","In sync")))</f>
        <v/>
      </c>
    </row>
  </sheetData>
  <autoFilter ref="B4:K205"/>
  <mergeCells count="1">
    <mergeCell ref="B2:K2"/>
  </mergeCells>
  <conditionalFormatting sqref="K5:K204">
    <cfRule type="cellIs" dxfId="1" priority="1" operator="equal">
      <formula>"Shrinkage"</formula>
    </cfRule>
    <cfRule type="cellIs" dxfId="0" priority="2" operator="equal">
      <formula>"In sync"</formula>
    </cfRule>
  </conditionalFormatting>
  <dataValidations count="1">
    <dataValidation type="list" allowBlank="1" showInputMessage="1" showErrorMessage="1" errorTitle="Invalid entry" error="Please pick a value from the list." promptTitle="Pick from the list" prompt="Values come from the master-data sheet." sqref="D5:D204">
      <formula1>'SKUs'!$B$5:$B$104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2:K9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4.7109375" customWidth="1"/>
    <col min="5" max="5" width="15.7109375" customWidth="1"/>
    <col min="6" max="6" width="13.7109375" customWidth="1"/>
    <col min="7" max="7" width="16.7109375" customWidth="1"/>
    <col min="8" max="9" width="14.7109375" customWidth="1"/>
    <col min="10" max="10" width="13.7109375" customWidth="1"/>
    <col min="11" max="11" width="19.7109375" customWidth="1"/>
  </cols>
  <sheetData>
    <row r="2" spans="2:11">
      <c r="B2" s="1" t="s">
        <v>141</v>
      </c>
      <c r="C2" s="1"/>
      <c r="D2" s="1"/>
      <c r="E2" s="1"/>
      <c r="F2" s="1"/>
      <c r="G2" s="1"/>
      <c r="H2" s="1"/>
      <c r="I2" s="1"/>
      <c r="J2" s="1"/>
      <c r="K2" s="1"/>
    </row>
    <row r="4" spans="2:11" ht="28" customHeight="1">
      <c r="B4" s="2" t="s">
        <v>38</v>
      </c>
      <c r="C4" s="2" t="s">
        <v>39</v>
      </c>
      <c r="D4" s="2" t="s">
        <v>66</v>
      </c>
      <c r="E4" s="2" t="s">
        <v>142</v>
      </c>
      <c r="F4" s="2" t="s">
        <v>143</v>
      </c>
      <c r="G4" s="2" t="s">
        <v>144</v>
      </c>
      <c r="H4" s="2" t="s">
        <v>145</v>
      </c>
      <c r="I4" s="2" t="s">
        <v>48</v>
      </c>
      <c r="J4" s="2" t="s">
        <v>115</v>
      </c>
      <c r="K4" s="2" t="s">
        <v>146</v>
      </c>
    </row>
    <row r="5" spans="2:11">
      <c r="B5" s="3" t="s">
        <v>49</v>
      </c>
      <c r="C5" s="7" t="str">
        <f>VLOOKUP($B5,SKUs!$B$5:$C$104,2,FALSE)</f>
        <v>Campfire Pine</v>
      </c>
      <c r="D5" s="3">
        <v>14</v>
      </c>
      <c r="E5" s="7">
        <f>SUMIFS(Sales!$G$5:$G$1004,Sales!$E$5:$E$1004,$B5,Sales!$C$5:$C$1004,"&gt;="&amp;Settings!$C$5,Sales!$C$5:$C$1004,"&lt;"&amp;(Settings!$C$6+1))/(Settings!$C$6-Settings!$C$5+1))</f>
        <v>2.733333</v>
      </c>
      <c r="F5" s="7">
        <f>Settings!$C$8*$E5</f>
        <v>19.133333</v>
      </c>
      <c r="G5" s="7">
        <f>$D5*$E5</f>
        <v>38.266667</v>
      </c>
      <c r="H5" s="7">
        <f>ROUNDUP($F5+$G5,0)</f>
        <v>58</v>
      </c>
      <c r="I5" s="7">
        <f>VLOOKUP($B5,SKUs!$B$5:$L$104,11,FALSE)</f>
        <v>47</v>
      </c>
      <c r="J5" s="7" t="str">
        <f>IF($I5&lt;=$H5,"Reorder now","OK")</f>
        <v>Reorder now</v>
      </c>
      <c r="K5" s="7">
        <f>IF($I5&lt;=$H5,ROUNDUP(2*$G5+$F5-$I5,0),0)</f>
        <v>49</v>
      </c>
    </row>
    <row r="6" spans="2:11">
      <c r="B6" s="3" t="s">
        <v>52</v>
      </c>
      <c r="C6" s="7" t="str">
        <f>VLOOKUP($B6,SKUs!$B$5:$C$104,2,FALSE)</f>
        <v>Vanilla Cedar</v>
      </c>
      <c r="D6" s="3">
        <v>14</v>
      </c>
      <c r="E6" s="7">
        <f>SUMIFS(Sales!$G$5:$G$1004,Sales!$E$5:$E$1004,$B6,Sales!$C$5:$C$1004,"&gt;="&amp;Settings!$C$5,Sales!$C$5:$C$1004,"&lt;"&amp;(Settings!$C$6+1))/(Settings!$C$6-Settings!$C$5+1))</f>
        <v>0.866667</v>
      </c>
      <c r="F6" s="7">
        <f>Settings!$C$8*$E6</f>
        <v>6.066667</v>
      </c>
      <c r="G6" s="7">
        <f>$D6*$E6</f>
        <v>12.133333</v>
      </c>
      <c r="H6" s="7">
        <f>ROUNDUP($F6+$G6,0)</f>
        <v>19</v>
      </c>
      <c r="I6" s="7">
        <f>VLOOKUP($B6,SKUs!$B$5:$L$104,11,FALSE)</f>
        <v>64</v>
      </c>
      <c r="J6" s="7" t="str">
        <f>IF($I6&lt;=$H6,"Reorder now","OK")</f>
        <v>OK</v>
      </c>
      <c r="K6" s="7">
        <f>IF($I6&lt;=$H6,ROUNDUP(2*$G6+$F6-$I6,0),0)</f>
        <v>0</v>
      </c>
    </row>
    <row r="7" spans="2:11">
      <c r="B7" s="3" t="s">
        <v>54</v>
      </c>
      <c r="C7" s="7" t="str">
        <f>VLOOKUP($B7,SKUs!$B$5:$C$104,2,FALSE)</f>
        <v>Golden Fir</v>
      </c>
      <c r="D7" s="3">
        <v>14</v>
      </c>
      <c r="E7" s="7">
        <f>SUMIFS(Sales!$G$5:$G$1004,Sales!$E$5:$E$1004,$B7,Sales!$C$5:$C$1004,"&gt;="&amp;Settings!$C$5,Sales!$C$5:$C$1004,"&lt;"&amp;(Settings!$C$6+1))/(Settings!$C$6-Settings!$C$5+1))</f>
        <v>0.766667</v>
      </c>
      <c r="F7" s="7">
        <f>Settings!$C$8*$E7</f>
        <v>5.366667</v>
      </c>
      <c r="G7" s="7">
        <f>$D7*$E7</f>
        <v>10.733333</v>
      </c>
      <c r="H7" s="7">
        <f>ROUNDUP($F7+$G7,0)</f>
        <v>17</v>
      </c>
      <c r="I7" s="7">
        <f>VLOOKUP($B7,SKUs!$B$5:$L$104,11,FALSE)</f>
        <v>17</v>
      </c>
      <c r="J7" s="7" t="str">
        <f>IF($I7&lt;=$H7,"Reorder now","OK")</f>
        <v>Reorder now</v>
      </c>
      <c r="K7" s="7">
        <f>IF($I7&lt;=$H7,ROUNDUP(2*$G7+$F7-$I7,0),0)</f>
        <v>10</v>
      </c>
    </row>
    <row r="8" spans="2:11">
      <c r="B8" s="3" t="s">
        <v>56</v>
      </c>
      <c r="C8" s="7" t="str">
        <f>VLOOKUP($B8,SKUs!$B$5:$C$104,2,FALSE)</f>
        <v>Campfire Pine</v>
      </c>
      <c r="D8" s="3">
        <v>16</v>
      </c>
      <c r="E8" s="7">
        <f>SUMIFS(Sales!$G$5:$G$1004,Sales!$E$5:$E$1004,$B8,Sales!$C$5:$C$1004,"&gt;="&amp;Settings!$C$5,Sales!$C$5:$C$1004,"&lt;"&amp;(Settings!$C$6+1))/(Settings!$C$6-Settings!$C$5+1))</f>
        <v>0.6</v>
      </c>
      <c r="F8" s="7">
        <f>Settings!$C$8*$E8</f>
        <v>4.2</v>
      </c>
      <c r="G8" s="7">
        <f>$D8*$E8</f>
        <v>9.6</v>
      </c>
      <c r="H8" s="7">
        <f>ROUNDUP($F8+$G8,0)</f>
        <v>14</v>
      </c>
      <c r="I8" s="7">
        <f>VLOOKUP($B8,SKUs!$B$5:$L$104,11,FALSE)</f>
        <v>13</v>
      </c>
      <c r="J8" s="7" t="str">
        <f>IF($I8&lt;=$H8,"Reorder now","OK")</f>
        <v>Reorder now</v>
      </c>
      <c r="K8" s="7">
        <f>IF($I8&lt;=$H8,ROUNDUP(2*$G8+$F8-$I8,0),0)</f>
        <v>11</v>
      </c>
    </row>
    <row r="9" spans="2:11">
      <c r="B9" s="3" t="s">
        <v>58</v>
      </c>
      <c r="C9" s="7" t="str">
        <f>VLOOKUP($B9,SKUs!$B$5:$C$104,2,FALSE)</f>
        <v>Holiday Discovery</v>
      </c>
      <c r="D9" s="3">
        <v>16</v>
      </c>
      <c r="E9" s="7">
        <f>SUMIFS(Sales!$G$5:$G$1004,Sales!$E$5:$E$1004,$B9,Sales!$C$5:$C$1004,"&gt;="&amp;Settings!$C$5,Sales!$C$5:$C$1004,"&lt;"&amp;(Settings!$C$6+1))/(Settings!$C$6-Settings!$C$5+1))</f>
        <v>0.4</v>
      </c>
      <c r="F9" s="7">
        <f>Settings!$C$8*$E9</f>
        <v>2.8</v>
      </c>
      <c r="G9" s="7">
        <f>$D9*$E9</f>
        <v>6.4</v>
      </c>
      <c r="H9" s="7">
        <f>ROUNDUP($F9+$G9,0)</f>
        <v>10</v>
      </c>
      <c r="I9" s="7">
        <f>VLOOKUP($B9,SKUs!$B$5:$L$104,11,FALSE)</f>
        <v>13</v>
      </c>
      <c r="J9" s="7" t="str">
        <f>IF($I9&lt;=$H9,"Reorder now","OK")</f>
        <v>OK</v>
      </c>
      <c r="K9" s="7">
        <f>IF($I9&lt;=$H9,ROUNDUP(2*$G9+$F9-$I9,0),0)</f>
        <v>0</v>
      </c>
    </row>
  </sheetData>
  <mergeCells count="1">
    <mergeCell ref="B2:K2"/>
  </mergeCells>
  <conditionalFormatting sqref="J5:J204">
    <cfRule type="cellIs" dxfId="1" priority="1" operator="equal">
      <formula>"Reorder now"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Settings</vt:lpstr>
      <vt:lpstr>SKUs</vt:lpstr>
      <vt:lpstr>Materials</vt:lpstr>
      <vt:lpstr>BOM</vt:lpstr>
      <vt:lpstr>Purchases</vt:lpstr>
      <vt:lpstr>Production</vt:lpstr>
      <vt:lpstr>Sales</vt:lpstr>
      <vt:lpstr>FIFO COGS</vt:lpstr>
      <vt:lpstr>Margins</vt:lpstr>
      <vt:lpstr>Cycle Counts</vt:lpstr>
      <vt:lpstr>Reorder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Juniper Goods Inventory and COGS Tracker (Teaching Model)</dc:title>
  <dc:creator/>
  <dc:description>Teaching workbook. Formula-only, macro-free .xlsx.</dc:description>
  <cp:lastModifiedBy/>
  <dcterms:created xsi:type="dcterms:W3CDTF">2026-09-22T04:26:22Z</dcterms:created>
  <dcterms:modified xsi:type="dcterms:W3CDTF">2026-09-22T04:26:22Z</dcterms:modified>
</cp:coreProperties>
</file>