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Settings" sheetId="2" r:id="rId2"/>
    <sheet name="Customers" sheetId="3" r:id="rId3"/>
    <sheet name="Invoices" sheetId="4" r:id="rId4"/>
    <sheet name="Cash Receipts" sheetId="5" r:id="rId5"/>
    <sheet name="Aging" sheetId="6" r:id="rId6"/>
    <sheet name="Dunning" sheetId="7" r:id="rId7"/>
    <sheet name="Collections" sheetId="8" r:id="rId8"/>
  </sheets>
  <definedNames>
    <definedName name="_xlnm._FilterDatabase" localSheetId="4" hidden="1">'Cash Receipts'!$B$4:$H$205</definedName>
    <definedName name="_xlnm._FilterDatabase" localSheetId="6" hidden="1">Dunning!$B$4:$I$205</definedName>
    <definedName name="_xlnm._FilterDatabase" localSheetId="3" hidden="1">Invoices!$B$4:$N$205</definedName>
  </definedNames>
  <calcPr calcId="124519" fullCalcOnLoad="1"/>
</workbook>
</file>

<file path=xl/sharedStrings.xml><?xml version="1.0" encoding="utf-8"?>
<sst xmlns="http://schemas.openxmlformats.org/spreadsheetml/2006/main" count="244" uniqueCount="182">
  <si>
    <t>Invoicing &amp; AR Follow-up · Read Me</t>
  </si>
  <si>
    <t>Topic</t>
  </si>
  <si>
    <t>How to use this workbook</t>
  </si>
  <si>
    <t>What this file is</t>
  </si>
  <si>
    <t>A formula-only .xlsx workbook: no macros or VBA of any kind, so it opens in Excel without a security prompt. If you ever add macros yourself, save as .xlsm instead.</t>
  </si>
  <si>
    <t>Workflow</t>
  </si>
  <si>
    <t>1) Keep Customers current (terms, days, credit limit). 2) Register every invoice on Invoices the day it is raised - sequential INV- numbers, always record the customer PO number. 3) Record every receipt on Cash Receipts against the invoice number; partial payments simply add up. 4) Aging, Dunning, and the collection report update themselves.</t>
  </si>
  <si>
    <t>Entry rules</t>
  </si>
  <si>
    <t>Enter dates as real dates (Sep 5, 2026). Amounts are positive numbers in US dollars. Due dates fill in from the customer terms (invoice date + 30 for NET 30); never type over a formula column (pale green).</t>
  </si>
  <si>
    <t>Sales tax</t>
  </si>
  <si>
    <t>Amounts exclude sales tax. US sales-tax rules vary by state and by service type -- confirm the treatment for your state with your state Department of Revenue before invoicing.</t>
  </si>
  <si>
    <t>Credit policy</t>
  </si>
  <si>
    <t>Standard terms are NET 30 (Blue Fern Bakery is NET 15). A customer goes on credit hold when its open balance exceeds its credit limit, or any invoice is more than 60 days past due (see the Credit Hold column on Customers). DSO target: 45 days.</t>
  </si>
  <si>
    <t>Dunning cadence</t>
  </si>
  <si>
    <t>Anchor every step to the due date: Reminder 1 email on the due date, Reminder 2 email at +7 days, phone call to accounts payable at +14, final-notice letter at +30 (late fee 1.5% per month after 60 days), escalation review at +60. Email templates: T1 friendly reminder, T2 firm reminder, T3 final notice, T4 escalation.</t>
  </si>
  <si>
    <t>Capacity</t>
  </si>
  <si>
    <t>Formulas aggregate rows 5 through 1004. The blank template pre-fills its formula columns down to row 204; beyond that, fill the formulas down further and extend every 5:1004 range to match.</t>
  </si>
  <si>
    <t>Boundaries</t>
  </si>
  <si>
    <t>Teaching model for a single-user small business: no multi-user permissions, approval workflow, audit log, or automatic backups. It is not accounting software and is not tax or legal advice.</t>
  </si>
  <si>
    <t>Model Parameters</t>
  </si>
  <si>
    <t>Parameter</t>
  </si>
  <si>
    <t>Value</t>
  </si>
  <si>
    <t>Notes</t>
  </si>
  <si>
    <t>Period start</t>
  </si>
  <si>
    <t>Summaries include dates from this day (inclusive)</t>
  </si>
  <si>
    <t>Period end</t>
  </si>
  <si>
    <t>Summaries include dates through this day (inclusive); the monthly close date</t>
  </si>
  <si>
    <t>AR as-of date</t>
  </si>
  <si>
    <t>Status, aging buckets, and dunning steps measure against this date - never TODAY()</t>
  </si>
  <si>
    <t>Credit terms</t>
  </si>
  <si>
    <t>NET 30</t>
  </si>
  <si>
    <t>Standard terms; Blue Fern Bakery is NET 15 (see Customers)</t>
  </si>
  <si>
    <t>Standard terms days</t>
  </si>
  <si>
    <t>Default days added to the invoice date; the register reads each customer row instead</t>
  </si>
  <si>
    <t>DSO target (days)</t>
  </si>
  <si>
    <t>Days sales outstanding the owner aims for; the report shows the gap</t>
  </si>
  <si>
    <t>Late fee policy</t>
  </si>
  <si>
    <t>1.5% per month after 60 days</t>
  </si>
  <si>
    <t>Referenced in the final-notice letter (template T3)</t>
  </si>
  <si>
    <t>Currency</t>
  </si>
  <si>
    <t>USD</t>
  </si>
  <si>
    <t>All amounts are US dollars, sales tax excluded</t>
  </si>
  <si>
    <t>Customer Terms and Credit Limits</t>
  </si>
  <si>
    <t>Code</t>
  </si>
  <si>
    <t>Name</t>
  </si>
  <si>
    <t>Terms</t>
  </si>
  <si>
    <t>Days</t>
  </si>
  <si>
    <t>Credit Limit</t>
  </si>
  <si>
    <t>Contact</t>
  </si>
  <si>
    <t>Open Balance</t>
  </si>
  <si>
    <t>Overdue Balance</t>
  </si>
  <si>
    <t>Credit Hold</t>
  </si>
  <si>
    <t>C01</t>
  </si>
  <si>
    <t>Summit Ridge Dental PC</t>
  </si>
  <si>
    <t>billing@summitridgedental.com</t>
  </si>
  <si>
    <t>C02</t>
  </si>
  <si>
    <t>Blue Fern Bakery LLC</t>
  </si>
  <si>
    <t>NET 15</t>
  </si>
  <si>
    <t>accounts@bluefernbakery.com</t>
  </si>
  <si>
    <t>C03</t>
  </si>
  <si>
    <t>Kestrel Outdoor Gear Inc</t>
  </si>
  <si>
    <t>ap@kestreloutdoor.com</t>
  </si>
  <si>
    <t>C04</t>
  </si>
  <si>
    <t>Pinewood Legal Group LLC</t>
  </si>
  <si>
    <t>billing@pinewoodlegal.com</t>
  </si>
  <si>
    <t>C05</t>
  </si>
  <si>
    <t>Marigold Interiors LLC</t>
  </si>
  <si>
    <t>pay@marigoldinteriors.com</t>
  </si>
  <si>
    <t>C06</t>
  </si>
  <si>
    <t>Two Rivers Coffee Co</t>
  </si>
  <si>
    <t>hello@tworiverscoffee.com</t>
  </si>
  <si>
    <t>Invoice Register</t>
  </si>
  <si>
    <t>Invoice #</t>
  </si>
  <si>
    <t>Date</t>
  </si>
  <si>
    <t>Customer Code</t>
  </si>
  <si>
    <t>Customer</t>
  </si>
  <si>
    <t>PO #</t>
  </si>
  <si>
    <t>Description</t>
  </si>
  <si>
    <t>Amount</t>
  </si>
  <si>
    <t>Due Date</t>
  </si>
  <si>
    <t>Paid Amount</t>
  </si>
  <si>
    <t>Status</t>
  </si>
  <si>
    <t>Days Overdue</t>
  </si>
  <si>
    <t>Check</t>
  </si>
  <si>
    <t>INV-1082</t>
  </si>
  <si>
    <t>PO-7719</t>
  </si>
  <si>
    <t>Spring campaign creative - final milestone</t>
  </si>
  <si>
    <t>INV-1094</t>
  </si>
  <si>
    <t>PO-3120</t>
  </si>
  <si>
    <t>Website redesign - phase 2</t>
  </si>
  <si>
    <t>INV-1101</t>
  </si>
  <si>
    <t>PO-8842</t>
  </si>
  <si>
    <t>Q3 local search ads setup</t>
  </si>
  <si>
    <t>INV-1105</t>
  </si>
  <si>
    <t>PO-9902</t>
  </si>
  <si>
    <t>Menu refresh photography</t>
  </si>
  <si>
    <t>INV-1108</t>
  </si>
  <si>
    <t>PO-5533</t>
  </si>
  <si>
    <t>Summer campaign - production</t>
  </si>
  <si>
    <t>INV-1110</t>
  </si>
  <si>
    <t>PO-8871</t>
  </si>
  <si>
    <t>August retainer - local search</t>
  </si>
  <si>
    <t>INV-1112</t>
  </si>
  <si>
    <t>PO-7742</t>
  </si>
  <si>
    <t>Brand refresh - discovery phase</t>
  </si>
  <si>
    <t>INV-1113</t>
  </si>
  <si>
    <t>PO-2204</t>
  </si>
  <si>
    <t>Farmers-market signage suite</t>
  </si>
  <si>
    <t>INV-1115</t>
  </si>
  <si>
    <t>PO-8901</t>
  </si>
  <si>
    <t>September retainer - local search</t>
  </si>
  <si>
    <t>INV-1116</t>
  </si>
  <si>
    <t>PO-2210</t>
  </si>
  <si>
    <t>Holiday promo concept sprint</t>
  </si>
  <si>
    <t>INV-1117</t>
  </si>
  <si>
    <t>PO-5561</t>
  </si>
  <si>
    <t>Fall campaign - media planning</t>
  </si>
  <si>
    <t>INV-1118</t>
  </si>
  <si>
    <t>PO-3188</t>
  </si>
  <si>
    <t>Website redesign - phase 3</t>
  </si>
  <si>
    <t>INV-1119</t>
  </si>
  <si>
    <t>PO-9915</t>
  </si>
  <si>
    <t>Loyalty email program setup</t>
  </si>
  <si>
    <t>Cash Receipts Journal</t>
  </si>
  <si>
    <t>Payment #</t>
  </si>
  <si>
    <t>Method</t>
  </si>
  <si>
    <t>PMT-4021</t>
  </si>
  <si>
    <t>Check #2081 - first partial payment</t>
  </si>
  <si>
    <t>PMT-4025</t>
  </si>
  <si>
    <t>ACH</t>
  </si>
  <si>
    <t>Settled 7 days after the due date</t>
  </si>
  <si>
    <t>PMT-4026</t>
  </si>
  <si>
    <t>On-time retainer payment</t>
  </si>
  <si>
    <t>PMT-4027</t>
  </si>
  <si>
    <t>Card</t>
  </si>
  <si>
    <t>Card ending 4421</t>
  </si>
  <si>
    <t>PMT-4028</t>
  </si>
  <si>
    <t>Partial payment - 4,000 of 9,600</t>
  </si>
  <si>
    <t>PMT-4029</t>
  </si>
  <si>
    <t>Check #2102 - second partial payment</t>
  </si>
  <si>
    <t>PMT-4030</t>
  </si>
  <si>
    <t>Partial - balance promised by Oct 24</t>
  </si>
  <si>
    <t>PMT-4031</t>
  </si>
  <si>
    <t>Paid after the September close</t>
  </si>
  <si>
    <t>AR Aging by Customer · as of Sep 30, 2026</t>
  </si>
  <si>
    <t>Not yet due</t>
  </si>
  <si>
    <t>0-30 days</t>
  </si>
  <si>
    <t>31-60 days</t>
  </si>
  <si>
    <t>61-90 days</t>
  </si>
  <si>
    <t>90+ days</t>
  </si>
  <si>
    <t>Total open</t>
  </si>
  <si>
    <t>TOTAL</t>
  </si>
  <si>
    <t>Dunning Cadence Planner · as of Sep 30, 2026</t>
  </si>
  <si>
    <t>Next Action</t>
  </si>
  <si>
    <t>Action Date</t>
  </si>
  <si>
    <t>Email Template</t>
  </si>
  <si>
    <t>September 2026 Collection Report</t>
  </si>
  <si>
    <t>Metric</t>
  </si>
  <si>
    <t>Invoiced in period</t>
  </si>
  <si>
    <t>Invoices dated Sep 1 - Sep 30, 2026 (accrual view)</t>
  </si>
  <si>
    <t>Collected in period</t>
  </si>
  <si>
    <t>Cash receipts dated Sep 1 - Sep 30, 2026 (cash view)</t>
  </si>
  <si>
    <t>Open receivables</t>
  </si>
  <si>
    <t>Every unpaid balance, regardless of date</t>
  </si>
  <si>
    <t>Overdue receivables</t>
  </si>
  <si>
    <t>Open invoices past their due date at the as-of date</t>
  </si>
  <si>
    <t>Overdue share of open AR</t>
  </si>
  <si>
    <t>Overdue receivables divided by open receivables</t>
  </si>
  <si>
    <t>DSO - days sales outstanding</t>
  </si>
  <si>
    <t>Open AR divided by September invoicing, scaled to 30 days; blank in a month with no invoicing</t>
  </si>
  <si>
    <t>DSO policy target</t>
  </si>
  <si>
    <t>From the Read Me credit policy; Settings row 10</t>
  </si>
  <si>
    <t>DSO gap vs target</t>
  </si>
  <si>
    <t>Positive gap means cash is arriving slower than target</t>
  </si>
  <si>
    <t>Invoices raised in period</t>
  </si>
  <si>
    <t>New invoice numbers issued Sep 1 - Sep 30, 2026</t>
  </si>
  <si>
    <t>Invoices fully settled</t>
  </si>
  <si>
    <t>Register status equals Paid at the as-of date</t>
  </si>
  <si>
    <t>Receipts applied in period</t>
  </si>
  <si>
    <t>Payment rows dated Sep 1 - Sep 30, 2026</t>
  </si>
  <si>
    <t>Customers on credit hold</t>
  </si>
  <si>
    <t>Credit Hold equals HOLD on the Customers sheet</t>
  </si>
</sst>
</file>

<file path=xl/styles.xml><?xml version="1.0" encoding="utf-8"?>
<styleSheet xmlns="http://schemas.openxmlformats.org/spreadsheetml/2006/main">
  <numFmts count="4">
    <numFmt numFmtId="164" formatCode="$#,##0.00"/>
    <numFmt numFmtId="165" formatCode="mmm d, yyyy"/>
    <numFmt numFmtId="166" formatCode="0.0%"/>
    <numFmt numFmtId="167" formatCode="0.0"/>
  </numFmts>
  <fonts count="3">
    <font>
      <sz val="11"/>
      <color theme="1"/>
      <name val="Calibri"/>
      <family val="2"/>
      <scheme val="minor"/>
    </font>
    <font>
      <b/>
      <sz val="14"/>
      <color theme="1"/>
      <name val="Calibri"/>
      <family val="2"/>
      <scheme val="minor"/>
    </font>
    <font>
      <b/>
      <sz val="11"/>
      <color rgb="FFFFFFFF"/>
      <name val="Calibri"/>
      <family val="2"/>
      <scheme val="minor"/>
    </font>
  </fonts>
  <fills count="4">
    <fill>
      <patternFill patternType="none"/>
    </fill>
    <fill>
      <patternFill patternType="gray125"/>
    </fill>
    <fill>
      <patternFill patternType="solid">
        <fgColor rgb="FF166454"/>
        <bgColor indexed="64"/>
      </patternFill>
    </fill>
    <fill>
      <patternFill patternType="solid">
        <fgColor rgb="FFEFF6F3"/>
        <bgColor indexed="64"/>
      </patternFill>
    </fill>
  </fills>
  <borders count="3">
    <border>
      <left/>
      <right/>
      <top/>
      <bottom/>
      <diagonal/>
    </border>
    <border>
      <left style="thin">
        <color rgb="FF166454"/>
      </left>
      <right style="thin">
        <color rgb="FF166454"/>
      </right>
      <top style="thin">
        <color rgb="FF166454"/>
      </top>
      <bottom style="thin">
        <color rgb="FF166454"/>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13">
    <xf numFmtId="0" fontId="0" fillId="0" borderId="0" xfId="0"/>
    <xf numFmtId="0" fontId="1" fillId="0" borderId="0" xfId="0" applyFont="1"/>
    <xf numFmtId="0" fontId="2" fillId="2" borderId="1" xfId="0" applyFont="1" applyFill="1" applyBorder="1" applyAlignment="1">
      <alignment vertical="center" wrapText="1"/>
    </xf>
    <xf numFmtId="0" fontId="0" fillId="0" borderId="2" xfId="0" applyBorder="1" applyAlignment="1">
      <alignment vertical="top" wrapText="1"/>
    </xf>
    <xf numFmtId="164" fontId="0" fillId="0" borderId="2" xfId="0" applyNumberFormat="1" applyBorder="1"/>
    <xf numFmtId="164" fontId="0" fillId="3" borderId="2" xfId="0" applyNumberFormat="1" applyFill="1" applyBorder="1"/>
    <xf numFmtId="0" fontId="0" fillId="3" borderId="2" xfId="0" applyFill="1" applyBorder="1"/>
    <xf numFmtId="165" fontId="0" fillId="0" borderId="2" xfId="0" applyNumberFormat="1" applyBorder="1"/>
    <xf numFmtId="165" fontId="0" fillId="3" borderId="2" xfId="0" applyNumberFormat="1" applyFill="1" applyBorder="1"/>
    <xf numFmtId="1" fontId="0" fillId="3" borderId="2" xfId="0" applyNumberFormat="1" applyFill="1" applyBorder="1"/>
    <xf numFmtId="166" fontId="0" fillId="3" borderId="2" xfId="0" applyNumberFormat="1" applyFill="1" applyBorder="1"/>
    <xf numFmtId="167" fontId="0" fillId="3" borderId="2" xfId="0" applyNumberFormat="1" applyFill="1" applyBorder="1"/>
    <xf numFmtId="167" fontId="0" fillId="0" borderId="2" xfId="0" applyNumberFormat="1" applyBorder="1"/>
  </cellXfs>
  <cellStyles count="1">
    <cellStyle name="Normal" xfId="0" builtinId="0"/>
  </cellStyles>
  <dxfs count="2">
    <dxf>
      <font>
        <color rgb="FF9C0006"/>
      </font>
      <fill>
        <patternFill>
          <bgColor rgb="FFFFC7CE"/>
        </patternFill>
      </fill>
    </dxf>
    <dxf>
      <font>
        <color rgb="FF006100"/>
      </font>
      <fill>
        <patternFill>
          <bgColor rgb="FFC6EF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B2:C12"/>
  <sheetViews>
    <sheetView tabSelected="1" workbookViewId="0"/>
  </sheetViews>
  <sheetFormatPr defaultRowHeight="15"/>
  <cols>
    <col min="2" max="2" width="18.7109375" customWidth="1"/>
    <col min="3" max="3" width="96.7109375" customWidth="1"/>
  </cols>
  <sheetData>
    <row r="2" spans="2:3">
      <c r="B2" s="1" t="s">
        <v>0</v>
      </c>
      <c r="C2" s="1"/>
    </row>
    <row r="4" spans="2:3" ht="28" customHeight="1">
      <c r="B4" s="2" t="s">
        <v>1</v>
      </c>
      <c r="C4" s="2" t="s">
        <v>2</v>
      </c>
    </row>
    <row r="5" spans="2:3">
      <c r="B5" s="3" t="s">
        <v>3</v>
      </c>
      <c r="C5" s="3" t="s">
        <v>4</v>
      </c>
    </row>
    <row r="6" spans="2:3">
      <c r="B6" s="3" t="s">
        <v>5</v>
      </c>
      <c r="C6" s="3" t="s">
        <v>6</v>
      </c>
    </row>
    <row r="7" spans="2:3">
      <c r="B7" s="3" t="s">
        <v>7</v>
      </c>
      <c r="C7" s="3" t="s">
        <v>8</v>
      </c>
    </row>
    <row r="8" spans="2:3">
      <c r="B8" s="3" t="s">
        <v>9</v>
      </c>
      <c r="C8" s="3" t="s">
        <v>10</v>
      </c>
    </row>
    <row r="9" spans="2:3">
      <c r="B9" s="3" t="s">
        <v>11</v>
      </c>
      <c r="C9" s="3" t="s">
        <v>12</v>
      </c>
    </row>
    <row r="10" spans="2:3">
      <c r="B10" s="3" t="s">
        <v>13</v>
      </c>
      <c r="C10" s="3" t="s">
        <v>14</v>
      </c>
    </row>
    <row r="11" spans="2:3">
      <c r="B11" s="3" t="s">
        <v>15</v>
      </c>
      <c r="C11" s="3" t="s">
        <v>16</v>
      </c>
    </row>
    <row r="12" spans="2:3">
      <c r="B12" s="3" t="s">
        <v>17</v>
      </c>
      <c r="C12" s="3" t="s">
        <v>18</v>
      </c>
    </row>
  </sheetData>
  <mergeCells count="1">
    <mergeCell ref="B2:C2"/>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D12"/>
  <sheetViews>
    <sheetView workbookViewId="0"/>
  </sheetViews>
  <sheetFormatPr defaultRowHeight="15"/>
  <cols>
    <col min="2" max="2" width="18.7109375" customWidth="1"/>
    <col min="3" max="3" width="16.7109375" customWidth="1"/>
    <col min="4" max="4" width="72.7109375" customWidth="1"/>
  </cols>
  <sheetData>
    <row r="2" spans="2:4">
      <c r="B2" s="1" t="s">
        <v>19</v>
      </c>
      <c r="C2" s="1"/>
      <c r="D2" s="1"/>
    </row>
    <row r="4" spans="2:4" ht="28" customHeight="1">
      <c r="B4" s="2" t="s">
        <v>20</v>
      </c>
      <c r="C4" s="2" t="s">
        <v>21</v>
      </c>
      <c r="D4" s="2" t="s">
        <v>22</v>
      </c>
    </row>
    <row r="5" spans="2:4">
      <c r="B5" s="3" t="s">
        <v>23</v>
      </c>
      <c r="C5" s="3">
        <v>46266</v>
      </c>
      <c r="D5" s="3" t="s">
        <v>24</v>
      </c>
    </row>
    <row r="6" spans="2:4">
      <c r="B6" s="3" t="s">
        <v>25</v>
      </c>
      <c r="C6" s="3">
        <v>46295</v>
      </c>
      <c r="D6" s="3" t="s">
        <v>26</v>
      </c>
    </row>
    <row r="7" spans="2:4">
      <c r="B7" s="3" t="s">
        <v>27</v>
      </c>
      <c r="C7" s="3">
        <v>46295</v>
      </c>
      <c r="D7" s="3" t="s">
        <v>28</v>
      </c>
    </row>
    <row r="8" spans="2:4">
      <c r="B8" s="3" t="s">
        <v>29</v>
      </c>
      <c r="C8" s="3" t="s">
        <v>30</v>
      </c>
      <c r="D8" s="3" t="s">
        <v>31</v>
      </c>
    </row>
    <row r="9" spans="2:4">
      <c r="B9" s="3" t="s">
        <v>32</v>
      </c>
      <c r="C9" s="3">
        <v>30</v>
      </c>
      <c r="D9" s="3" t="s">
        <v>33</v>
      </c>
    </row>
    <row r="10" spans="2:4">
      <c r="B10" s="3" t="s">
        <v>34</v>
      </c>
      <c r="C10" s="3">
        <v>45</v>
      </c>
      <c r="D10" s="3" t="s">
        <v>35</v>
      </c>
    </row>
    <row r="11" spans="2:4">
      <c r="B11" s="3" t="s">
        <v>36</v>
      </c>
      <c r="C11" s="3" t="s">
        <v>37</v>
      </c>
      <c r="D11" s="3" t="s">
        <v>38</v>
      </c>
    </row>
    <row r="12" spans="2:4">
      <c r="B12" s="3" t="s">
        <v>39</v>
      </c>
      <c r="C12" s="3" t="s">
        <v>40</v>
      </c>
      <c r="D12" s="3" t="s">
        <v>41</v>
      </c>
    </row>
  </sheetData>
  <mergeCells count="1">
    <mergeCell ref="B2:D2"/>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B2:J10"/>
  <sheetViews>
    <sheetView workbookViewId="0"/>
  </sheetViews>
  <sheetFormatPr defaultRowHeight="15"/>
  <cols>
    <col min="2" max="2" width="8.7109375" customWidth="1"/>
    <col min="3" max="3" width="26.7109375" customWidth="1"/>
    <col min="4" max="4" width="10.7109375" customWidth="1"/>
    <col min="5" max="5" width="8.7109375" customWidth="1"/>
    <col min="6" max="6" width="14.7109375" customWidth="1"/>
    <col min="7" max="7" width="30.7109375" customWidth="1"/>
    <col min="8" max="8" width="14.7109375" customWidth="1"/>
    <col min="9" max="9" width="15.7109375" customWidth="1"/>
    <col min="10" max="10" width="12.7109375" customWidth="1"/>
  </cols>
  <sheetData>
    <row r="2" spans="2:10">
      <c r="B2" s="1" t="s">
        <v>42</v>
      </c>
      <c r="C2" s="1"/>
      <c r="D2" s="1"/>
      <c r="E2" s="1"/>
      <c r="F2" s="1"/>
      <c r="G2" s="1"/>
      <c r="H2" s="1"/>
      <c r="I2" s="1"/>
      <c r="J2" s="1"/>
    </row>
    <row r="4" spans="2:10" ht="28" customHeight="1">
      <c r="B4" s="2" t="s">
        <v>43</v>
      </c>
      <c r="C4" s="2" t="s">
        <v>44</v>
      </c>
      <c r="D4" s="2" t="s">
        <v>45</v>
      </c>
      <c r="E4" s="2" t="s">
        <v>46</v>
      </c>
      <c r="F4" s="2" t="s">
        <v>47</v>
      </c>
      <c r="G4" s="2" t="s">
        <v>48</v>
      </c>
      <c r="H4" s="2" t="s">
        <v>49</v>
      </c>
      <c r="I4" s="2" t="s">
        <v>50</v>
      </c>
      <c r="J4" s="2" t="s">
        <v>51</v>
      </c>
    </row>
    <row r="5" spans="2:10">
      <c r="B5" s="3" t="s">
        <v>52</v>
      </c>
      <c r="C5" s="3" t="s">
        <v>53</v>
      </c>
      <c r="D5" s="3" t="s">
        <v>30</v>
      </c>
      <c r="E5" s="3">
        <v>30</v>
      </c>
      <c r="F5" s="4">
        <v>20000</v>
      </c>
      <c r="G5" s="3" t="s">
        <v>54</v>
      </c>
      <c r="H5" s="5">
        <f>SUMIFS(Invoices!$K$5:$K$1004,Invoices!$D$5:$D$1004,$B5)</f>
        <v>3500</v>
      </c>
      <c r="I5" s="5">
        <f>SUMIFS(Invoices!$K$5:$K$1004,Invoices!$D$5:$D$1004,$B5,Invoices!$L$5:$L$1004,"Overdue")</f>
        <v>3500</v>
      </c>
      <c r="J5" s="6" t="str">
        <f>IF(OR($H5&gt;$F5,SUMIFS(Invoices!$K$5:$K$1004,Invoices!$D$5:$D$1004,$B5,Invoices!$M$5:$M$1004,"&gt;60")&gt;0),"HOLD","OK")</f>
        <v>OK</v>
      </c>
    </row>
    <row r="6" spans="2:10">
      <c r="B6" s="3" t="s">
        <v>55</v>
      </c>
      <c r="C6" s="3" t="s">
        <v>56</v>
      </c>
      <c r="D6" s="3" t="s">
        <v>57</v>
      </c>
      <c r="E6" s="3">
        <v>15</v>
      </c>
      <c r="F6" s="4">
        <v>8000</v>
      </c>
      <c r="G6" s="3" t="s">
        <v>58</v>
      </c>
      <c r="H6" s="5">
        <f>SUMIFS(Invoices!$K$5:$K$1004,Invoices!$D$5:$D$1004,$B6)</f>
        <v>1900</v>
      </c>
      <c r="I6" s="5">
        <f>SUMIFS(Invoices!$K$5:$K$1004,Invoices!$D$5:$D$1004,$B6,Invoices!$L$5:$L$1004,"Overdue")</f>
        <v>1900</v>
      </c>
      <c r="J6" s="6" t="str">
        <f>IF(OR($H6&gt;$F6,SUMIFS(Invoices!$K$5:$K$1004,Invoices!$D$5:$D$1004,$B6,Invoices!$M$5:$M$1004,"&gt;60")&gt;0),"HOLD","OK")</f>
        <v>OK</v>
      </c>
    </row>
    <row r="7" spans="2:10">
      <c r="B7" s="3" t="s">
        <v>59</v>
      </c>
      <c r="C7" s="3" t="s">
        <v>60</v>
      </c>
      <c r="D7" s="3" t="s">
        <v>30</v>
      </c>
      <c r="E7" s="3">
        <v>30</v>
      </c>
      <c r="F7" s="4">
        <v>30000</v>
      </c>
      <c r="G7" s="3" t="s">
        <v>61</v>
      </c>
      <c r="H7" s="5">
        <f>SUMIFS(Invoices!$K$5:$K$1004,Invoices!$D$5:$D$1004,$B7)</f>
        <v>13000</v>
      </c>
      <c r="I7" s="5">
        <f>SUMIFS(Invoices!$K$5:$K$1004,Invoices!$D$5:$D$1004,$B7,Invoices!$L$5:$L$1004,"Overdue")</f>
        <v>5600</v>
      </c>
      <c r="J7" s="6" t="str">
        <f>IF(OR($H7&gt;$F7,SUMIFS(Invoices!$K$5:$K$1004,Invoices!$D$5:$D$1004,$B7,Invoices!$M$5:$M$1004,"&gt;60")&gt;0),"HOLD","OK")</f>
        <v>OK</v>
      </c>
    </row>
    <row r="8" spans="2:10">
      <c r="B8" s="3" t="s">
        <v>62</v>
      </c>
      <c r="C8" s="3" t="s">
        <v>63</v>
      </c>
      <c r="D8" s="3" t="s">
        <v>30</v>
      </c>
      <c r="E8" s="3">
        <v>30</v>
      </c>
      <c r="F8" s="4">
        <v>15000</v>
      </c>
      <c r="G8" s="3" t="s">
        <v>64</v>
      </c>
      <c r="H8" s="5">
        <f>SUMIFS(Invoices!$K$5:$K$1004,Invoices!$D$5:$D$1004,$B8)</f>
        <v>8800</v>
      </c>
      <c r="I8" s="5">
        <f>SUMIFS(Invoices!$K$5:$K$1004,Invoices!$D$5:$D$1004,$B8,Invoices!$L$5:$L$1004,"Overdue")</f>
        <v>3000</v>
      </c>
      <c r="J8" s="6" t="str">
        <f>IF(OR($H8&gt;$F8,SUMIFS(Invoices!$K$5:$K$1004,Invoices!$D$5:$D$1004,$B8,Invoices!$M$5:$M$1004,"&gt;60")&gt;0),"HOLD","OK")</f>
        <v>HOLD</v>
      </c>
    </row>
    <row r="9" spans="2:10">
      <c r="B9" s="3" t="s">
        <v>65</v>
      </c>
      <c r="C9" s="3" t="s">
        <v>66</v>
      </c>
      <c r="D9" s="3" t="s">
        <v>30</v>
      </c>
      <c r="E9" s="3">
        <v>30</v>
      </c>
      <c r="F9" s="4">
        <v>12000</v>
      </c>
      <c r="G9" s="3" t="s">
        <v>67</v>
      </c>
      <c r="H9" s="5">
        <f>SUMIFS(Invoices!$K$5:$K$1004,Invoices!$D$5:$D$1004,$B9)</f>
        <v>8000</v>
      </c>
      <c r="I9" s="5">
        <f>SUMIFS(Invoices!$K$5:$K$1004,Invoices!$D$5:$D$1004,$B9,Invoices!$L$5:$L$1004,"Overdue")</f>
        <v>8000</v>
      </c>
      <c r="J9" s="6" t="str">
        <f>IF(OR($H9&gt;$F9,SUMIFS(Invoices!$K$5:$K$1004,Invoices!$D$5:$D$1004,$B9,Invoices!$M$5:$M$1004,"&gt;60")&gt;0),"HOLD","OK")</f>
        <v>HOLD</v>
      </c>
    </row>
    <row r="10" spans="2:10">
      <c r="B10" s="3" t="s">
        <v>68</v>
      </c>
      <c r="C10" s="3" t="s">
        <v>69</v>
      </c>
      <c r="D10" s="3" t="s">
        <v>30</v>
      </c>
      <c r="E10" s="3">
        <v>30</v>
      </c>
      <c r="F10" s="4">
        <v>10000</v>
      </c>
      <c r="G10" s="3" t="s">
        <v>70</v>
      </c>
      <c r="H10" s="5">
        <f>SUMIFS(Invoices!$K$5:$K$1004,Invoices!$D$5:$D$1004,$B10)</f>
        <v>1400</v>
      </c>
      <c r="I10" s="5">
        <f>SUMIFS(Invoices!$K$5:$K$1004,Invoices!$D$5:$D$1004,$B10,Invoices!$L$5:$L$1004,"Overdue")</f>
        <v>0</v>
      </c>
      <c r="J10" s="6" t="str">
        <f>IF(OR($H10&gt;$F10,SUMIFS(Invoices!$K$5:$K$1004,Invoices!$D$5:$D$1004,$B10,Invoices!$M$5:$M$1004,"&gt;60")&gt;0),"HOLD","OK")</f>
        <v>OK</v>
      </c>
    </row>
  </sheetData>
  <mergeCells count="1">
    <mergeCell ref="B2:J2"/>
  </mergeCells>
  <conditionalFormatting sqref="J5:J204">
    <cfRule type="cellIs" dxfId="0" priority="1" operator="equal">
      <formula>"HOLD"</formula>
    </cfRule>
    <cfRule type="cellIs" dxfId="1" priority="2" operator="equal">
      <formula>"OK"</formula>
    </cfRule>
  </conditionalFormatting>
  <dataValidations count="1">
    <dataValidation type="list" allowBlank="1" showInputMessage="1" showErrorMessage="1" errorTitle="Invalid entry" error="Please pick a value from the list." sqref="D5:D204">
      <formula1>"NET 15,NET 30,NET 45"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2:N204"/>
  <sheetViews>
    <sheetView workbookViewId="0">
      <pane ySplit="4" topLeftCell="A5" activePane="bottomLeft" state="frozen"/>
      <selection pane="bottomLeft"/>
    </sheetView>
  </sheetViews>
  <sheetFormatPr defaultRowHeight="15"/>
  <cols>
    <col min="2" max="2" width="12.7109375" customWidth="1"/>
    <col min="3" max="4" width="13.7109375" customWidth="1"/>
    <col min="5" max="5" width="24.7109375" customWidth="1"/>
    <col min="6" max="6" width="11.7109375" customWidth="1"/>
    <col min="7" max="7" width="34.7109375" customWidth="1"/>
    <col min="8" max="8" width="12.7109375" customWidth="1"/>
    <col min="9" max="11" width="13.7109375" customWidth="1"/>
    <col min="12" max="13" width="11.7109375" customWidth="1"/>
    <col min="14" max="14" width="12.7109375" customWidth="1"/>
  </cols>
  <sheetData>
    <row r="2" spans="2:14">
      <c r="B2" s="1" t="s">
        <v>71</v>
      </c>
      <c r="C2" s="1"/>
      <c r="D2" s="1"/>
      <c r="E2" s="1"/>
      <c r="F2" s="1"/>
      <c r="G2" s="1"/>
      <c r="H2" s="1"/>
      <c r="I2" s="1"/>
      <c r="J2" s="1"/>
      <c r="K2" s="1"/>
      <c r="L2" s="1"/>
      <c r="M2" s="1"/>
      <c r="N2" s="1"/>
    </row>
    <row r="4" spans="2:14" ht="28" customHeight="1">
      <c r="B4" s="2" t="s">
        <v>72</v>
      </c>
      <c r="C4" s="2" t="s">
        <v>73</v>
      </c>
      <c r="D4" s="2" t="s">
        <v>74</v>
      </c>
      <c r="E4" s="2" t="s">
        <v>75</v>
      </c>
      <c r="F4" s="2" t="s">
        <v>76</v>
      </c>
      <c r="G4" s="2" t="s">
        <v>77</v>
      </c>
      <c r="H4" s="2" t="s">
        <v>78</v>
      </c>
      <c r="I4" s="2" t="s">
        <v>79</v>
      </c>
      <c r="J4" s="2" t="s">
        <v>80</v>
      </c>
      <c r="K4" s="2" t="s">
        <v>49</v>
      </c>
      <c r="L4" s="2" t="s">
        <v>81</v>
      </c>
      <c r="M4" s="2" t="s">
        <v>82</v>
      </c>
      <c r="N4" s="2" t="s">
        <v>83</v>
      </c>
    </row>
    <row r="5" spans="2:14">
      <c r="B5" s="3" t="s">
        <v>84</v>
      </c>
      <c r="C5" s="7">
        <v>46168</v>
      </c>
      <c r="D5" s="3" t="s">
        <v>65</v>
      </c>
      <c r="E5" s="6" t="str">
        <f>IF($B5="","",VLOOKUP($D5,Customers!$B$5:$C$104,2,FALSE))</f>
        <v>Marigold Interiors LLC</v>
      </c>
      <c r="F5" s="3" t="s">
        <v>85</v>
      </c>
      <c r="G5" s="3" t="s">
        <v>86</v>
      </c>
      <c r="H5" s="4">
        <v>4800</v>
      </c>
      <c r="I5" s="8">
        <f>IF($B5="","",$C5+VLOOKUP($D5,Customers!$B$5:$E$104,4,FALSE))</f>
        <v>46198</v>
      </c>
      <c r="J5" s="5">
        <f>IF($B5="","",SUMIFS('Cash Receipts'!$F$5:$F$1004,'Cash Receipts'!$D$5:$D$1004,$B5))</f>
        <v>0</v>
      </c>
      <c r="K5" s="5">
        <f>IF($B5="","",$H5-$J5)</f>
        <v>4800</v>
      </c>
      <c r="L5" s="6" t="str">
        <f>IF($B5="","",IF($K5&lt;=0,"Paid",IF($I5&lt;Settings!$C$7,"Overdue",IF($J5&gt;0,"Partial","Open"))))</f>
        <v>Overdue</v>
      </c>
      <c r="M5" s="9">
        <f>IF($B5="","",IF($K5&lt;=0,"",Settings!$C$7-$I5))</f>
        <v>97</v>
      </c>
      <c r="N5" s="6" t="str">
        <f>IF($B5="","",IF(COUNTIF($B$5:$B$1004,$B5)&gt;1,"DUPLICATE","OK"))</f>
        <v>OK</v>
      </c>
    </row>
    <row r="6" spans="2:14">
      <c r="B6" s="3" t="s">
        <v>87</v>
      </c>
      <c r="C6" s="7">
        <v>46195</v>
      </c>
      <c r="D6" s="3" t="s">
        <v>62</v>
      </c>
      <c r="E6" s="6" t="str">
        <f>IF($B6="","",VLOOKUP($D6,Customers!$B$5:$C$104,2,FALSE))</f>
        <v>Pinewood Legal Group LLC</v>
      </c>
      <c r="F6" s="3" t="s">
        <v>88</v>
      </c>
      <c r="G6" s="3" t="s">
        <v>89</v>
      </c>
      <c r="H6" s="4">
        <v>6200</v>
      </c>
      <c r="I6" s="8">
        <f>IF($B6="","",$C6+VLOOKUP($D6,Customers!$B$5:$E$104,4,FALSE))</f>
        <v>46225</v>
      </c>
      <c r="J6" s="5">
        <f>IF($B6="","",SUMIFS('Cash Receipts'!$F$5:$F$1004,'Cash Receipts'!$D$5:$D$1004,$B6))</f>
        <v>3200</v>
      </c>
      <c r="K6" s="5">
        <f>IF($B6="","",$H6-$J6)</f>
        <v>3000</v>
      </c>
      <c r="L6" s="6" t="str">
        <f>IF($B6="","",IF($K6&lt;=0,"Paid",IF($I6&lt;Settings!$C$7,"Overdue",IF($J6&gt;0,"Partial","Open"))))</f>
        <v>Overdue</v>
      </c>
      <c r="M6" s="9">
        <f>IF($B6="","",IF($K6&lt;=0,"",Settings!$C$7-$I6))</f>
        <v>70</v>
      </c>
      <c r="N6" s="6" t="str">
        <f>IF($B6="","",IF(COUNTIF($B$5:$B$1004,$B6)&gt;1,"DUPLICATE","OK"))</f>
        <v>OK</v>
      </c>
    </row>
    <row r="7" spans="2:14">
      <c r="B7" s="3" t="s">
        <v>90</v>
      </c>
      <c r="C7" s="7">
        <v>46217</v>
      </c>
      <c r="D7" s="3" t="s">
        <v>52</v>
      </c>
      <c r="E7" s="6" t="str">
        <f>IF($B7="","",VLOOKUP($D7,Customers!$B$5:$C$104,2,FALSE))</f>
        <v>Summit Ridge Dental PC</v>
      </c>
      <c r="F7" s="3" t="s">
        <v>91</v>
      </c>
      <c r="G7" s="3" t="s">
        <v>92</v>
      </c>
      <c r="H7" s="4">
        <v>3500</v>
      </c>
      <c r="I7" s="8">
        <f>IF($B7="","",$C7+VLOOKUP($D7,Customers!$B$5:$E$104,4,FALSE))</f>
        <v>46247</v>
      </c>
      <c r="J7" s="5">
        <f>IF($B7="","",SUMIFS('Cash Receipts'!$F$5:$F$1004,'Cash Receipts'!$D$5:$D$1004,$B7))</f>
        <v>0</v>
      </c>
      <c r="K7" s="5">
        <f>IF($B7="","",$H7-$J7)</f>
        <v>3500</v>
      </c>
      <c r="L7" s="6" t="str">
        <f>IF($B7="","",IF($K7&lt;=0,"Paid",IF($I7&lt;Settings!$C$7,"Overdue",IF($J7&gt;0,"Partial","Open"))))</f>
        <v>Overdue</v>
      </c>
      <c r="M7" s="9">
        <f>IF($B7="","",IF($K7&lt;=0,"",Settings!$C$7-$I7))</f>
        <v>48</v>
      </c>
      <c r="N7" s="6" t="str">
        <f>IF($B7="","",IF(COUNTIF($B$5:$B$1004,$B7)&gt;1,"DUPLICATE","OK"))</f>
        <v>OK</v>
      </c>
    </row>
    <row r="8" spans="2:14">
      <c r="B8" s="3" t="s">
        <v>93</v>
      </c>
      <c r="C8" s="7">
        <v>46231</v>
      </c>
      <c r="D8" s="3" t="s">
        <v>68</v>
      </c>
      <c r="E8" s="6" t="str">
        <f>IF($B8="","",VLOOKUP($D8,Customers!$B$5:$C$104,2,FALSE))</f>
        <v>Two Rivers Coffee Co</v>
      </c>
      <c r="F8" s="3" t="s">
        <v>94</v>
      </c>
      <c r="G8" s="3" t="s">
        <v>95</v>
      </c>
      <c r="H8" s="4">
        <v>2600</v>
      </c>
      <c r="I8" s="8">
        <f>IF($B8="","",$C8+VLOOKUP($D8,Customers!$B$5:$E$104,4,FALSE))</f>
        <v>46261</v>
      </c>
      <c r="J8" s="5">
        <f>IF($B8="","",SUMIFS('Cash Receipts'!$F$5:$F$1004,'Cash Receipts'!$D$5:$D$1004,$B8))</f>
        <v>2600</v>
      </c>
      <c r="K8" s="5">
        <f>IF($B8="","",$H8-$J8)</f>
        <v>0</v>
      </c>
      <c r="L8" s="6" t="str">
        <f>IF($B8="","",IF($K8&lt;=0,"Paid",IF($I8&lt;Settings!$C$7,"Overdue",IF($J8&gt;0,"Partial","Open"))))</f>
        <v>Paid</v>
      </c>
      <c r="M8" s="6">
        <f>IF($B8="","",IF($K8&lt;=0,"",Settings!$C$7-$I8))</f>
        <v/>
      </c>
      <c r="N8" s="6" t="str">
        <f>IF($B8="","",IF(COUNTIF($B$5:$B$1004,$B8)&gt;1,"DUPLICATE","OK"))</f>
        <v>OK</v>
      </c>
    </row>
    <row r="9" spans="2:14">
      <c r="B9" s="3" t="s">
        <v>96</v>
      </c>
      <c r="C9" s="7">
        <v>46240</v>
      </c>
      <c r="D9" s="3" t="s">
        <v>59</v>
      </c>
      <c r="E9" s="6" t="str">
        <f>IF($B9="","",VLOOKUP($D9,Customers!$B$5:$C$104,2,FALSE))</f>
        <v>Kestrel Outdoor Gear Inc</v>
      </c>
      <c r="F9" s="3" t="s">
        <v>97</v>
      </c>
      <c r="G9" s="3" t="s">
        <v>98</v>
      </c>
      <c r="H9" s="4">
        <v>9600</v>
      </c>
      <c r="I9" s="8">
        <f>IF($B9="","",$C9+VLOOKUP($D9,Customers!$B$5:$E$104,4,FALSE))</f>
        <v>46270</v>
      </c>
      <c r="J9" s="5">
        <f>IF($B9="","",SUMIFS('Cash Receipts'!$F$5:$F$1004,'Cash Receipts'!$D$5:$D$1004,$B9))</f>
        <v>4000</v>
      </c>
      <c r="K9" s="5">
        <f>IF($B9="","",$H9-$J9)</f>
        <v>5600</v>
      </c>
      <c r="L9" s="6" t="str">
        <f>IF($B9="","",IF($K9&lt;=0,"Paid",IF($I9&lt;Settings!$C$7,"Overdue",IF($J9&gt;0,"Partial","Open"))))</f>
        <v>Overdue</v>
      </c>
      <c r="M9" s="9">
        <f>IF($B9="","",IF($K9&lt;=0,"",Settings!$C$7-$I9))</f>
        <v>25</v>
      </c>
      <c r="N9" s="6" t="str">
        <f>IF($B9="","",IF(COUNTIF($B$5:$B$1004,$B9)&gt;1,"DUPLICATE","OK"))</f>
        <v>OK</v>
      </c>
    </row>
    <row r="10" spans="2:14">
      <c r="B10" s="3" t="s">
        <v>99</v>
      </c>
      <c r="C10" s="7">
        <v>46245</v>
      </c>
      <c r="D10" s="3" t="s">
        <v>52</v>
      </c>
      <c r="E10" s="6" t="str">
        <f>IF($B10="","",VLOOKUP($D10,Customers!$B$5:$C$104,2,FALSE))</f>
        <v>Summit Ridge Dental PC</v>
      </c>
      <c r="F10" s="3" t="s">
        <v>100</v>
      </c>
      <c r="G10" s="3" t="s">
        <v>101</v>
      </c>
      <c r="H10" s="4">
        <v>2800</v>
      </c>
      <c r="I10" s="8">
        <f>IF($B10="","",$C10+VLOOKUP($D10,Customers!$B$5:$E$104,4,FALSE))</f>
        <v>46275</v>
      </c>
      <c r="J10" s="5">
        <f>IF($B10="","",SUMIFS('Cash Receipts'!$F$5:$F$1004,'Cash Receipts'!$D$5:$D$1004,$B10))</f>
        <v>2800</v>
      </c>
      <c r="K10" s="5">
        <f>IF($B10="","",$H10-$J10)</f>
        <v>0</v>
      </c>
      <c r="L10" s="6" t="str">
        <f>IF($B10="","",IF($K10&lt;=0,"Paid",IF($I10&lt;Settings!$C$7,"Overdue",IF($J10&gt;0,"Partial","Open"))))</f>
        <v>Paid</v>
      </c>
      <c r="M10" s="6">
        <f>IF($B10="","",IF($K10&lt;=0,"",Settings!$C$7-$I10))</f>
        <v/>
      </c>
      <c r="N10" s="6" t="str">
        <f>IF($B10="","",IF(COUNTIF($B$5:$B$1004,$B10)&gt;1,"DUPLICATE","OK"))</f>
        <v>OK</v>
      </c>
    </row>
    <row r="11" spans="2:14">
      <c r="B11" s="3" t="s">
        <v>102</v>
      </c>
      <c r="C11" s="7">
        <v>46255</v>
      </c>
      <c r="D11" s="3" t="s">
        <v>65</v>
      </c>
      <c r="E11" s="6" t="str">
        <f>IF($B11="","",VLOOKUP($D11,Customers!$B$5:$C$104,2,FALSE))</f>
        <v>Marigold Interiors LLC</v>
      </c>
      <c r="F11" s="3" t="s">
        <v>103</v>
      </c>
      <c r="G11" s="3" t="s">
        <v>104</v>
      </c>
      <c r="H11" s="4">
        <v>3200</v>
      </c>
      <c r="I11" s="8">
        <f>IF($B11="","",$C11+VLOOKUP($D11,Customers!$B$5:$E$104,4,FALSE))</f>
        <v>46285</v>
      </c>
      <c r="J11" s="5">
        <f>IF($B11="","",SUMIFS('Cash Receipts'!$F$5:$F$1004,'Cash Receipts'!$D$5:$D$1004,$B11))</f>
        <v>0</v>
      </c>
      <c r="K11" s="5">
        <f>IF($B11="","",$H11-$J11)</f>
        <v>3200</v>
      </c>
      <c r="L11" s="6" t="str">
        <f>IF($B11="","",IF($K11&lt;=0,"Paid",IF($I11&lt;Settings!$C$7,"Overdue",IF($J11&gt;0,"Partial","Open"))))</f>
        <v>Overdue</v>
      </c>
      <c r="M11" s="9">
        <f>IF($B11="","",IF($K11&lt;=0,"",Settings!$C$7-$I11))</f>
        <v>10</v>
      </c>
      <c r="N11" s="6" t="str">
        <f>IF($B11="","",IF(COUNTIF($B$5:$B$1004,$B11)&gt;1,"DUPLICATE","OK"))</f>
        <v>OK</v>
      </c>
    </row>
    <row r="12" spans="2:14">
      <c r="B12" s="3" t="s">
        <v>105</v>
      </c>
      <c r="C12" s="7">
        <v>46261</v>
      </c>
      <c r="D12" s="3" t="s">
        <v>55</v>
      </c>
      <c r="E12" s="6" t="str">
        <f>IF($B12="","",VLOOKUP($D12,Customers!$B$5:$C$104,2,FALSE))</f>
        <v>Blue Fern Bakery LLC</v>
      </c>
      <c r="F12" s="3" t="s">
        <v>106</v>
      </c>
      <c r="G12" s="3" t="s">
        <v>107</v>
      </c>
      <c r="H12" s="4">
        <v>1350</v>
      </c>
      <c r="I12" s="8">
        <f>IF($B12="","",$C12+VLOOKUP($D12,Customers!$B$5:$E$104,4,FALSE))</f>
        <v>46276</v>
      </c>
      <c r="J12" s="5">
        <f>IF($B12="","",SUMIFS('Cash Receipts'!$F$5:$F$1004,'Cash Receipts'!$D$5:$D$1004,$B12))</f>
        <v>1350</v>
      </c>
      <c r="K12" s="5">
        <f>IF($B12="","",$H12-$J12)</f>
        <v>0</v>
      </c>
      <c r="L12" s="6" t="str">
        <f>IF($B12="","",IF($K12&lt;=0,"Paid",IF($I12&lt;Settings!$C$7,"Overdue",IF($J12&gt;0,"Partial","Open"))))</f>
        <v>Paid</v>
      </c>
      <c r="M12" s="6">
        <f>IF($B12="","",IF($K12&lt;=0,"",Settings!$C$7-$I12))</f>
        <v/>
      </c>
      <c r="N12" s="6" t="str">
        <f>IF($B12="","",IF(COUNTIF($B$5:$B$1004,$B12)&gt;1,"DUPLICATE","OK"))</f>
        <v>OK</v>
      </c>
    </row>
    <row r="13" spans="2:14">
      <c r="B13" s="3" t="s">
        <v>108</v>
      </c>
      <c r="C13" s="7">
        <v>46267</v>
      </c>
      <c r="D13" s="3" t="s">
        <v>52</v>
      </c>
      <c r="E13" s="6" t="str">
        <f>IF($B13="","",VLOOKUP($D13,Customers!$B$5:$C$104,2,FALSE))</f>
        <v>Summit Ridge Dental PC</v>
      </c>
      <c r="F13" s="3" t="s">
        <v>109</v>
      </c>
      <c r="G13" s="3" t="s">
        <v>110</v>
      </c>
      <c r="H13" s="4">
        <v>2800</v>
      </c>
      <c r="I13" s="8">
        <f>IF($B13="","",$C13+VLOOKUP($D13,Customers!$B$5:$E$104,4,FALSE))</f>
        <v>46297</v>
      </c>
      <c r="J13" s="5">
        <f>IF($B13="","",SUMIFS('Cash Receipts'!$F$5:$F$1004,'Cash Receipts'!$D$5:$D$1004,$B13))</f>
        <v>2800</v>
      </c>
      <c r="K13" s="5">
        <f>IF($B13="","",$H13-$J13)</f>
        <v>0</v>
      </c>
      <c r="L13" s="6" t="str">
        <f>IF($B13="","",IF($K13&lt;=0,"Paid",IF($I13&lt;Settings!$C$7,"Overdue",IF($J13&gt;0,"Partial","Open"))))</f>
        <v>Paid</v>
      </c>
      <c r="M13" s="6">
        <f>IF($B13="","",IF($K13&lt;=0,"",Settings!$C$7-$I13))</f>
        <v/>
      </c>
      <c r="N13" s="6" t="str">
        <f>IF($B13="","",IF(COUNTIF($B$5:$B$1004,$B13)&gt;1,"DUPLICATE","OK"))</f>
        <v>OK</v>
      </c>
    </row>
    <row r="14" spans="2:14">
      <c r="B14" s="3" t="s">
        <v>111</v>
      </c>
      <c r="C14" s="7">
        <v>46273</v>
      </c>
      <c r="D14" s="3" t="s">
        <v>55</v>
      </c>
      <c r="E14" s="6" t="str">
        <f>IF($B14="","",VLOOKUP($D14,Customers!$B$5:$C$104,2,FALSE))</f>
        <v>Blue Fern Bakery LLC</v>
      </c>
      <c r="F14" s="3" t="s">
        <v>112</v>
      </c>
      <c r="G14" s="3" t="s">
        <v>113</v>
      </c>
      <c r="H14" s="4">
        <v>1900</v>
      </c>
      <c r="I14" s="8">
        <f>IF($B14="","",$C14+VLOOKUP($D14,Customers!$B$5:$E$104,4,FALSE))</f>
        <v>46288</v>
      </c>
      <c r="J14" s="5">
        <f>IF($B14="","",SUMIFS('Cash Receipts'!$F$5:$F$1004,'Cash Receipts'!$D$5:$D$1004,$B14))</f>
        <v>0</v>
      </c>
      <c r="K14" s="5">
        <f>IF($B14="","",$H14-$J14)</f>
        <v>1900</v>
      </c>
      <c r="L14" s="6" t="str">
        <f>IF($B14="","",IF($K14&lt;=0,"Paid",IF($I14&lt;Settings!$C$7,"Overdue",IF($J14&gt;0,"Partial","Open"))))</f>
        <v>Overdue</v>
      </c>
      <c r="M14" s="9">
        <f>IF($B14="","",IF($K14&lt;=0,"",Settings!$C$7-$I14))</f>
        <v>7</v>
      </c>
      <c r="N14" s="6" t="str">
        <f>IF($B14="","",IF(COUNTIF($B$5:$B$1004,$B14)&gt;1,"DUPLICATE","OK"))</f>
        <v>OK</v>
      </c>
    </row>
    <row r="15" spans="2:14">
      <c r="B15" s="3" t="s">
        <v>114</v>
      </c>
      <c r="C15" s="7">
        <v>46279</v>
      </c>
      <c r="D15" s="3" t="s">
        <v>59</v>
      </c>
      <c r="E15" s="6" t="str">
        <f>IF($B15="","",VLOOKUP($D15,Customers!$B$5:$C$104,2,FALSE))</f>
        <v>Kestrel Outdoor Gear Inc</v>
      </c>
      <c r="F15" s="3" t="s">
        <v>115</v>
      </c>
      <c r="G15" s="3" t="s">
        <v>116</v>
      </c>
      <c r="H15" s="4">
        <v>7400</v>
      </c>
      <c r="I15" s="8">
        <f>IF($B15="","",$C15+VLOOKUP($D15,Customers!$B$5:$E$104,4,FALSE))</f>
        <v>46309</v>
      </c>
      <c r="J15" s="5">
        <f>IF($B15="","",SUMIFS('Cash Receipts'!$F$5:$F$1004,'Cash Receipts'!$D$5:$D$1004,$B15))</f>
        <v>0</v>
      </c>
      <c r="K15" s="5">
        <f>IF($B15="","",$H15-$J15)</f>
        <v>7400</v>
      </c>
      <c r="L15" s="6" t="str">
        <f>IF($B15="","",IF($K15&lt;=0,"Paid",IF($I15&lt;Settings!$C$7,"Overdue",IF($J15&gt;0,"Partial","Open"))))</f>
        <v>Open</v>
      </c>
      <c r="M15" s="9">
        <f>IF($B15="","",IF($K15&lt;=0,"",Settings!$C$7-$I15))</f>
        <v>-14</v>
      </c>
      <c r="N15" s="6" t="str">
        <f>IF($B15="","",IF(COUNTIF($B$5:$B$1004,$B15)&gt;1,"DUPLICATE","OK"))</f>
        <v>OK</v>
      </c>
    </row>
    <row r="16" spans="2:14">
      <c r="B16" s="3" t="s">
        <v>117</v>
      </c>
      <c r="C16" s="7">
        <v>46283</v>
      </c>
      <c r="D16" s="3" t="s">
        <v>62</v>
      </c>
      <c r="E16" s="6" t="str">
        <f>IF($B16="","",VLOOKUP($D16,Customers!$B$5:$C$104,2,FALSE))</f>
        <v>Pinewood Legal Group LLC</v>
      </c>
      <c r="F16" s="3" t="s">
        <v>118</v>
      </c>
      <c r="G16" s="3" t="s">
        <v>119</v>
      </c>
      <c r="H16" s="4">
        <v>5800</v>
      </c>
      <c r="I16" s="8">
        <f>IF($B16="","",$C16+VLOOKUP($D16,Customers!$B$5:$E$104,4,FALSE))</f>
        <v>46313</v>
      </c>
      <c r="J16" s="5">
        <f>IF($B16="","",SUMIFS('Cash Receipts'!$F$5:$F$1004,'Cash Receipts'!$D$5:$D$1004,$B16))</f>
        <v>0</v>
      </c>
      <c r="K16" s="5">
        <f>IF($B16="","",$H16-$J16)</f>
        <v>5800</v>
      </c>
      <c r="L16" s="6" t="str">
        <f>IF($B16="","",IF($K16&lt;=0,"Paid",IF($I16&lt;Settings!$C$7,"Overdue",IF($J16&gt;0,"Partial","Open"))))</f>
        <v>Open</v>
      </c>
      <c r="M16" s="9">
        <f>IF($B16="","",IF($K16&lt;=0,"",Settings!$C$7-$I16))</f>
        <v>-18</v>
      </c>
      <c r="N16" s="6" t="str">
        <f>IF($B16="","",IF(COUNTIF($B$5:$B$1004,$B16)&gt;1,"DUPLICATE","OK"))</f>
        <v>OK</v>
      </c>
    </row>
    <row r="17" spans="2:14">
      <c r="B17" s="3" t="s">
        <v>120</v>
      </c>
      <c r="C17" s="7">
        <v>46289</v>
      </c>
      <c r="D17" s="3" t="s">
        <v>68</v>
      </c>
      <c r="E17" s="6" t="str">
        <f>IF($B17="","",VLOOKUP($D17,Customers!$B$5:$C$104,2,FALSE))</f>
        <v>Two Rivers Coffee Co</v>
      </c>
      <c r="F17" s="3" t="s">
        <v>121</v>
      </c>
      <c r="G17" s="3" t="s">
        <v>122</v>
      </c>
      <c r="H17" s="4">
        <v>2400</v>
      </c>
      <c r="I17" s="8">
        <f>IF($B17="","",$C17+VLOOKUP($D17,Customers!$B$5:$E$104,4,FALSE))</f>
        <v>46319</v>
      </c>
      <c r="J17" s="5">
        <f>IF($B17="","",SUMIFS('Cash Receipts'!$F$5:$F$1004,'Cash Receipts'!$D$5:$D$1004,$B17))</f>
        <v>1000</v>
      </c>
      <c r="K17" s="5">
        <f>IF($B17="","",$H17-$J17)</f>
        <v>1400</v>
      </c>
      <c r="L17" s="6" t="str">
        <f>IF($B17="","",IF($K17&lt;=0,"Paid",IF($I17&lt;Settings!$C$7,"Overdue",IF($J17&gt;0,"Partial","Open"))))</f>
        <v>Partial</v>
      </c>
      <c r="M17" s="9">
        <f>IF($B17="","",IF($K17&lt;=0,"",Settings!$C$7-$I17))</f>
        <v>-24</v>
      </c>
      <c r="N17" s="6" t="str">
        <f>IF($B17="","",IF(COUNTIF($B$5:$B$1004,$B17)&gt;1,"DUPLICATE","OK"))</f>
        <v>OK</v>
      </c>
    </row>
    <row r="18" spans="2:14">
      <c r="C18" s="7"/>
      <c r="E18" s="6">
        <f>IF($B18="","",VLOOKUP($D18,Customers!$B$5:$C$104,2,FALSE))</f>
        <v/>
      </c>
      <c r="H18" s="4"/>
      <c r="I18" s="8">
        <f>IF($B18="","",$C18+VLOOKUP($D18,Customers!$B$5:$E$104,4,FALSE))</f>
        <v/>
      </c>
      <c r="J18" s="5">
        <f>IF($B18="","",SUMIFS('Cash Receipts'!$F$5:$F$1004,'Cash Receipts'!$D$5:$D$1004,$B18))</f>
        <v/>
      </c>
      <c r="K18" s="5">
        <f>IF($B18="","",$H18-$J18)</f>
        <v/>
      </c>
      <c r="L18" s="6">
        <f>IF($B18="","",IF($K18&lt;=0,"Paid",IF($I18&lt;Settings!$C$7,"Overdue",IF($J18&gt;0,"Partial","Open"))))</f>
        <v/>
      </c>
      <c r="M18" s="6">
        <f>IF($B18="","",IF($K18&lt;=0,"",Settings!$C$7-$I18))</f>
        <v/>
      </c>
      <c r="N18" s="6">
        <f>IF($B18="","",IF(COUNTIF($B$5:$B$1004,$B18)&gt;1,"DUPLICATE","OK"))</f>
        <v/>
      </c>
    </row>
    <row r="19" spans="2:14">
      <c r="C19" s="7"/>
      <c r="E19" s="6">
        <f>IF($B19="","",VLOOKUP($D19,Customers!$B$5:$C$104,2,FALSE))</f>
        <v/>
      </c>
      <c r="H19" s="4"/>
      <c r="I19" s="8">
        <f>IF($B19="","",$C19+VLOOKUP($D19,Customers!$B$5:$E$104,4,FALSE))</f>
        <v/>
      </c>
      <c r="J19" s="5">
        <f>IF($B19="","",SUMIFS('Cash Receipts'!$F$5:$F$1004,'Cash Receipts'!$D$5:$D$1004,$B19))</f>
        <v/>
      </c>
      <c r="K19" s="5">
        <f>IF($B19="","",$H19-$J19)</f>
        <v/>
      </c>
      <c r="L19" s="6">
        <f>IF($B19="","",IF($K19&lt;=0,"Paid",IF($I19&lt;Settings!$C$7,"Overdue",IF($J19&gt;0,"Partial","Open"))))</f>
        <v/>
      </c>
      <c r="M19" s="6">
        <f>IF($B19="","",IF($K19&lt;=0,"",Settings!$C$7-$I19))</f>
        <v/>
      </c>
      <c r="N19" s="6">
        <f>IF($B19="","",IF(COUNTIF($B$5:$B$1004,$B19)&gt;1,"DUPLICATE","OK"))</f>
        <v/>
      </c>
    </row>
    <row r="20" spans="2:14">
      <c r="C20" s="7"/>
      <c r="E20" s="6">
        <f>IF($B20="","",VLOOKUP($D20,Customers!$B$5:$C$104,2,FALSE))</f>
        <v/>
      </c>
      <c r="H20" s="4"/>
      <c r="I20" s="8">
        <f>IF($B20="","",$C20+VLOOKUP($D20,Customers!$B$5:$E$104,4,FALSE))</f>
        <v/>
      </c>
      <c r="J20" s="5">
        <f>IF($B20="","",SUMIFS('Cash Receipts'!$F$5:$F$1004,'Cash Receipts'!$D$5:$D$1004,$B20))</f>
        <v/>
      </c>
      <c r="K20" s="5">
        <f>IF($B20="","",$H20-$J20)</f>
        <v/>
      </c>
      <c r="L20" s="6">
        <f>IF($B20="","",IF($K20&lt;=0,"Paid",IF($I20&lt;Settings!$C$7,"Overdue",IF($J20&gt;0,"Partial","Open"))))</f>
        <v/>
      </c>
      <c r="M20" s="6">
        <f>IF($B20="","",IF($K20&lt;=0,"",Settings!$C$7-$I20))</f>
        <v/>
      </c>
      <c r="N20" s="6">
        <f>IF($B20="","",IF(COUNTIF($B$5:$B$1004,$B20)&gt;1,"DUPLICATE","OK"))</f>
        <v/>
      </c>
    </row>
    <row r="21" spans="2:14">
      <c r="C21" s="7"/>
      <c r="E21" s="6">
        <f>IF($B21="","",VLOOKUP($D21,Customers!$B$5:$C$104,2,FALSE))</f>
        <v/>
      </c>
      <c r="H21" s="4"/>
      <c r="I21" s="8">
        <f>IF($B21="","",$C21+VLOOKUP($D21,Customers!$B$5:$E$104,4,FALSE))</f>
        <v/>
      </c>
      <c r="J21" s="5">
        <f>IF($B21="","",SUMIFS('Cash Receipts'!$F$5:$F$1004,'Cash Receipts'!$D$5:$D$1004,$B21))</f>
        <v/>
      </c>
      <c r="K21" s="5">
        <f>IF($B21="","",$H21-$J21)</f>
        <v/>
      </c>
      <c r="L21" s="6">
        <f>IF($B21="","",IF($K21&lt;=0,"Paid",IF($I21&lt;Settings!$C$7,"Overdue",IF($J21&gt;0,"Partial","Open"))))</f>
        <v/>
      </c>
      <c r="M21" s="6">
        <f>IF($B21="","",IF($K21&lt;=0,"",Settings!$C$7-$I21))</f>
        <v/>
      </c>
      <c r="N21" s="6">
        <f>IF($B21="","",IF(COUNTIF($B$5:$B$1004,$B21)&gt;1,"DUPLICATE","OK"))</f>
        <v/>
      </c>
    </row>
    <row r="22" spans="2:14">
      <c r="C22" s="7"/>
      <c r="E22" s="6">
        <f>IF($B22="","",VLOOKUP($D22,Customers!$B$5:$C$104,2,FALSE))</f>
        <v/>
      </c>
      <c r="H22" s="4"/>
      <c r="I22" s="8">
        <f>IF($B22="","",$C22+VLOOKUP($D22,Customers!$B$5:$E$104,4,FALSE))</f>
        <v/>
      </c>
      <c r="J22" s="5">
        <f>IF($B22="","",SUMIFS('Cash Receipts'!$F$5:$F$1004,'Cash Receipts'!$D$5:$D$1004,$B22))</f>
        <v/>
      </c>
      <c r="K22" s="5">
        <f>IF($B22="","",$H22-$J22)</f>
        <v/>
      </c>
      <c r="L22" s="6">
        <f>IF($B22="","",IF($K22&lt;=0,"Paid",IF($I22&lt;Settings!$C$7,"Overdue",IF($J22&gt;0,"Partial","Open"))))</f>
        <v/>
      </c>
      <c r="M22" s="6">
        <f>IF($B22="","",IF($K22&lt;=0,"",Settings!$C$7-$I22))</f>
        <v/>
      </c>
      <c r="N22" s="6">
        <f>IF($B22="","",IF(COUNTIF($B$5:$B$1004,$B22)&gt;1,"DUPLICATE","OK"))</f>
        <v/>
      </c>
    </row>
    <row r="23" spans="2:14">
      <c r="C23" s="7"/>
      <c r="E23" s="6">
        <f>IF($B23="","",VLOOKUP($D23,Customers!$B$5:$C$104,2,FALSE))</f>
        <v/>
      </c>
      <c r="H23" s="4"/>
      <c r="I23" s="8">
        <f>IF($B23="","",$C23+VLOOKUP($D23,Customers!$B$5:$E$104,4,FALSE))</f>
        <v/>
      </c>
      <c r="J23" s="5">
        <f>IF($B23="","",SUMIFS('Cash Receipts'!$F$5:$F$1004,'Cash Receipts'!$D$5:$D$1004,$B23))</f>
        <v/>
      </c>
      <c r="K23" s="5">
        <f>IF($B23="","",$H23-$J23)</f>
        <v/>
      </c>
      <c r="L23" s="6">
        <f>IF($B23="","",IF($K23&lt;=0,"Paid",IF($I23&lt;Settings!$C$7,"Overdue",IF($J23&gt;0,"Partial","Open"))))</f>
        <v/>
      </c>
      <c r="M23" s="6">
        <f>IF($B23="","",IF($K23&lt;=0,"",Settings!$C$7-$I23))</f>
        <v/>
      </c>
      <c r="N23" s="6">
        <f>IF($B23="","",IF(COUNTIF($B$5:$B$1004,$B23)&gt;1,"DUPLICATE","OK"))</f>
        <v/>
      </c>
    </row>
    <row r="24" spans="2:14">
      <c r="C24" s="7"/>
      <c r="E24" s="6">
        <f>IF($B24="","",VLOOKUP($D24,Customers!$B$5:$C$104,2,FALSE))</f>
        <v/>
      </c>
      <c r="H24" s="4"/>
      <c r="I24" s="8">
        <f>IF($B24="","",$C24+VLOOKUP($D24,Customers!$B$5:$E$104,4,FALSE))</f>
        <v/>
      </c>
      <c r="J24" s="5">
        <f>IF($B24="","",SUMIFS('Cash Receipts'!$F$5:$F$1004,'Cash Receipts'!$D$5:$D$1004,$B24))</f>
        <v/>
      </c>
      <c r="K24" s="5">
        <f>IF($B24="","",$H24-$J24)</f>
        <v/>
      </c>
      <c r="L24" s="6">
        <f>IF($B24="","",IF($K24&lt;=0,"Paid",IF($I24&lt;Settings!$C$7,"Overdue",IF($J24&gt;0,"Partial","Open"))))</f>
        <v/>
      </c>
      <c r="M24" s="6">
        <f>IF($B24="","",IF($K24&lt;=0,"",Settings!$C$7-$I24))</f>
        <v/>
      </c>
      <c r="N24" s="6">
        <f>IF($B24="","",IF(COUNTIF($B$5:$B$1004,$B24)&gt;1,"DUPLICATE","OK"))</f>
        <v/>
      </c>
    </row>
    <row r="25" spans="2:14">
      <c r="C25" s="7"/>
      <c r="E25" s="6">
        <f>IF($B25="","",VLOOKUP($D25,Customers!$B$5:$C$104,2,FALSE))</f>
        <v/>
      </c>
      <c r="H25" s="4"/>
      <c r="I25" s="8">
        <f>IF($B25="","",$C25+VLOOKUP($D25,Customers!$B$5:$E$104,4,FALSE))</f>
        <v/>
      </c>
      <c r="J25" s="5">
        <f>IF($B25="","",SUMIFS('Cash Receipts'!$F$5:$F$1004,'Cash Receipts'!$D$5:$D$1004,$B25))</f>
        <v/>
      </c>
      <c r="K25" s="5">
        <f>IF($B25="","",$H25-$J25)</f>
        <v/>
      </c>
      <c r="L25" s="6">
        <f>IF($B25="","",IF($K25&lt;=0,"Paid",IF($I25&lt;Settings!$C$7,"Overdue",IF($J25&gt;0,"Partial","Open"))))</f>
        <v/>
      </c>
      <c r="M25" s="6">
        <f>IF($B25="","",IF($K25&lt;=0,"",Settings!$C$7-$I25))</f>
        <v/>
      </c>
      <c r="N25" s="6">
        <f>IF($B25="","",IF(COUNTIF($B$5:$B$1004,$B25)&gt;1,"DUPLICATE","OK"))</f>
        <v/>
      </c>
    </row>
    <row r="26" spans="2:14">
      <c r="C26" s="7"/>
      <c r="E26" s="6">
        <f>IF($B26="","",VLOOKUP($D26,Customers!$B$5:$C$104,2,FALSE))</f>
        <v/>
      </c>
      <c r="H26" s="4"/>
      <c r="I26" s="8">
        <f>IF($B26="","",$C26+VLOOKUP($D26,Customers!$B$5:$E$104,4,FALSE))</f>
        <v/>
      </c>
      <c r="J26" s="5">
        <f>IF($B26="","",SUMIFS('Cash Receipts'!$F$5:$F$1004,'Cash Receipts'!$D$5:$D$1004,$B26))</f>
        <v/>
      </c>
      <c r="K26" s="5">
        <f>IF($B26="","",$H26-$J26)</f>
        <v/>
      </c>
      <c r="L26" s="6">
        <f>IF($B26="","",IF($K26&lt;=0,"Paid",IF($I26&lt;Settings!$C$7,"Overdue",IF($J26&gt;0,"Partial","Open"))))</f>
        <v/>
      </c>
      <c r="M26" s="6">
        <f>IF($B26="","",IF($K26&lt;=0,"",Settings!$C$7-$I26))</f>
        <v/>
      </c>
      <c r="N26" s="6">
        <f>IF($B26="","",IF(COUNTIF($B$5:$B$1004,$B26)&gt;1,"DUPLICATE","OK"))</f>
        <v/>
      </c>
    </row>
    <row r="27" spans="2:14">
      <c r="C27" s="7"/>
      <c r="E27" s="6">
        <f>IF($B27="","",VLOOKUP($D27,Customers!$B$5:$C$104,2,FALSE))</f>
        <v/>
      </c>
      <c r="H27" s="4"/>
      <c r="I27" s="8">
        <f>IF($B27="","",$C27+VLOOKUP($D27,Customers!$B$5:$E$104,4,FALSE))</f>
        <v/>
      </c>
      <c r="J27" s="5">
        <f>IF($B27="","",SUMIFS('Cash Receipts'!$F$5:$F$1004,'Cash Receipts'!$D$5:$D$1004,$B27))</f>
        <v/>
      </c>
      <c r="K27" s="5">
        <f>IF($B27="","",$H27-$J27)</f>
        <v/>
      </c>
      <c r="L27" s="6">
        <f>IF($B27="","",IF($K27&lt;=0,"Paid",IF($I27&lt;Settings!$C$7,"Overdue",IF($J27&gt;0,"Partial","Open"))))</f>
        <v/>
      </c>
      <c r="M27" s="6">
        <f>IF($B27="","",IF($K27&lt;=0,"",Settings!$C$7-$I27))</f>
        <v/>
      </c>
      <c r="N27" s="6">
        <f>IF($B27="","",IF(COUNTIF($B$5:$B$1004,$B27)&gt;1,"DUPLICATE","OK"))</f>
        <v/>
      </c>
    </row>
    <row r="28" spans="2:14">
      <c r="C28" s="7"/>
      <c r="E28" s="6">
        <f>IF($B28="","",VLOOKUP($D28,Customers!$B$5:$C$104,2,FALSE))</f>
        <v/>
      </c>
      <c r="H28" s="4"/>
      <c r="I28" s="8">
        <f>IF($B28="","",$C28+VLOOKUP($D28,Customers!$B$5:$E$104,4,FALSE))</f>
        <v/>
      </c>
      <c r="J28" s="5">
        <f>IF($B28="","",SUMIFS('Cash Receipts'!$F$5:$F$1004,'Cash Receipts'!$D$5:$D$1004,$B28))</f>
        <v/>
      </c>
      <c r="K28" s="5">
        <f>IF($B28="","",$H28-$J28)</f>
        <v/>
      </c>
      <c r="L28" s="6">
        <f>IF($B28="","",IF($K28&lt;=0,"Paid",IF($I28&lt;Settings!$C$7,"Overdue",IF($J28&gt;0,"Partial","Open"))))</f>
        <v/>
      </c>
      <c r="M28" s="6">
        <f>IF($B28="","",IF($K28&lt;=0,"",Settings!$C$7-$I28))</f>
        <v/>
      </c>
      <c r="N28" s="6">
        <f>IF($B28="","",IF(COUNTIF($B$5:$B$1004,$B28)&gt;1,"DUPLICATE","OK"))</f>
        <v/>
      </c>
    </row>
    <row r="29" spans="2:14">
      <c r="C29" s="7"/>
      <c r="E29" s="6">
        <f>IF($B29="","",VLOOKUP($D29,Customers!$B$5:$C$104,2,FALSE))</f>
        <v/>
      </c>
      <c r="H29" s="4"/>
      <c r="I29" s="8">
        <f>IF($B29="","",$C29+VLOOKUP($D29,Customers!$B$5:$E$104,4,FALSE))</f>
        <v/>
      </c>
      <c r="J29" s="5">
        <f>IF($B29="","",SUMIFS('Cash Receipts'!$F$5:$F$1004,'Cash Receipts'!$D$5:$D$1004,$B29))</f>
        <v/>
      </c>
      <c r="K29" s="5">
        <f>IF($B29="","",$H29-$J29)</f>
        <v/>
      </c>
      <c r="L29" s="6">
        <f>IF($B29="","",IF($K29&lt;=0,"Paid",IF($I29&lt;Settings!$C$7,"Overdue",IF($J29&gt;0,"Partial","Open"))))</f>
        <v/>
      </c>
      <c r="M29" s="6">
        <f>IF($B29="","",IF($K29&lt;=0,"",Settings!$C$7-$I29))</f>
        <v/>
      </c>
      <c r="N29" s="6">
        <f>IF($B29="","",IF(COUNTIF($B$5:$B$1004,$B29)&gt;1,"DUPLICATE","OK"))</f>
        <v/>
      </c>
    </row>
    <row r="30" spans="2:14">
      <c r="C30" s="7"/>
      <c r="E30" s="6">
        <f>IF($B30="","",VLOOKUP($D30,Customers!$B$5:$C$104,2,FALSE))</f>
        <v/>
      </c>
      <c r="H30" s="4"/>
      <c r="I30" s="8">
        <f>IF($B30="","",$C30+VLOOKUP($D30,Customers!$B$5:$E$104,4,FALSE))</f>
        <v/>
      </c>
      <c r="J30" s="5">
        <f>IF($B30="","",SUMIFS('Cash Receipts'!$F$5:$F$1004,'Cash Receipts'!$D$5:$D$1004,$B30))</f>
        <v/>
      </c>
      <c r="K30" s="5">
        <f>IF($B30="","",$H30-$J30)</f>
        <v/>
      </c>
      <c r="L30" s="6">
        <f>IF($B30="","",IF($K30&lt;=0,"Paid",IF($I30&lt;Settings!$C$7,"Overdue",IF($J30&gt;0,"Partial","Open"))))</f>
        <v/>
      </c>
      <c r="M30" s="6">
        <f>IF($B30="","",IF($K30&lt;=0,"",Settings!$C$7-$I30))</f>
        <v/>
      </c>
      <c r="N30" s="6">
        <f>IF($B30="","",IF(COUNTIF($B$5:$B$1004,$B30)&gt;1,"DUPLICATE","OK"))</f>
        <v/>
      </c>
    </row>
    <row r="31" spans="2:14">
      <c r="C31" s="7"/>
      <c r="E31" s="6">
        <f>IF($B31="","",VLOOKUP($D31,Customers!$B$5:$C$104,2,FALSE))</f>
        <v/>
      </c>
      <c r="H31" s="4"/>
      <c r="I31" s="8">
        <f>IF($B31="","",$C31+VLOOKUP($D31,Customers!$B$5:$E$104,4,FALSE))</f>
        <v/>
      </c>
      <c r="J31" s="5">
        <f>IF($B31="","",SUMIFS('Cash Receipts'!$F$5:$F$1004,'Cash Receipts'!$D$5:$D$1004,$B31))</f>
        <v/>
      </c>
      <c r="K31" s="5">
        <f>IF($B31="","",$H31-$J31)</f>
        <v/>
      </c>
      <c r="L31" s="6">
        <f>IF($B31="","",IF($K31&lt;=0,"Paid",IF($I31&lt;Settings!$C$7,"Overdue",IF($J31&gt;0,"Partial","Open"))))</f>
        <v/>
      </c>
      <c r="M31" s="6">
        <f>IF($B31="","",IF($K31&lt;=0,"",Settings!$C$7-$I31))</f>
        <v/>
      </c>
      <c r="N31" s="6">
        <f>IF($B31="","",IF(COUNTIF($B$5:$B$1004,$B31)&gt;1,"DUPLICATE","OK"))</f>
        <v/>
      </c>
    </row>
    <row r="32" spans="2:14">
      <c r="C32" s="7"/>
      <c r="E32" s="6">
        <f>IF($B32="","",VLOOKUP($D32,Customers!$B$5:$C$104,2,FALSE))</f>
        <v/>
      </c>
      <c r="H32" s="4"/>
      <c r="I32" s="8">
        <f>IF($B32="","",$C32+VLOOKUP($D32,Customers!$B$5:$E$104,4,FALSE))</f>
        <v/>
      </c>
      <c r="J32" s="5">
        <f>IF($B32="","",SUMIFS('Cash Receipts'!$F$5:$F$1004,'Cash Receipts'!$D$5:$D$1004,$B32))</f>
        <v/>
      </c>
      <c r="K32" s="5">
        <f>IF($B32="","",$H32-$J32)</f>
        <v/>
      </c>
      <c r="L32" s="6">
        <f>IF($B32="","",IF($K32&lt;=0,"Paid",IF($I32&lt;Settings!$C$7,"Overdue",IF($J32&gt;0,"Partial","Open"))))</f>
        <v/>
      </c>
      <c r="M32" s="6">
        <f>IF($B32="","",IF($K32&lt;=0,"",Settings!$C$7-$I32))</f>
        <v/>
      </c>
      <c r="N32" s="6">
        <f>IF($B32="","",IF(COUNTIF($B$5:$B$1004,$B32)&gt;1,"DUPLICATE","OK"))</f>
        <v/>
      </c>
    </row>
    <row r="33" spans="3:14">
      <c r="C33" s="7"/>
      <c r="E33" s="6">
        <f>IF($B33="","",VLOOKUP($D33,Customers!$B$5:$C$104,2,FALSE))</f>
        <v/>
      </c>
      <c r="H33" s="4"/>
      <c r="I33" s="8">
        <f>IF($B33="","",$C33+VLOOKUP($D33,Customers!$B$5:$E$104,4,FALSE))</f>
        <v/>
      </c>
      <c r="J33" s="5">
        <f>IF($B33="","",SUMIFS('Cash Receipts'!$F$5:$F$1004,'Cash Receipts'!$D$5:$D$1004,$B33))</f>
        <v/>
      </c>
      <c r="K33" s="5">
        <f>IF($B33="","",$H33-$J33)</f>
        <v/>
      </c>
      <c r="L33" s="6">
        <f>IF($B33="","",IF($K33&lt;=0,"Paid",IF($I33&lt;Settings!$C$7,"Overdue",IF($J33&gt;0,"Partial","Open"))))</f>
        <v/>
      </c>
      <c r="M33" s="6">
        <f>IF($B33="","",IF($K33&lt;=0,"",Settings!$C$7-$I33))</f>
        <v/>
      </c>
      <c r="N33" s="6">
        <f>IF($B33="","",IF(COUNTIF($B$5:$B$1004,$B33)&gt;1,"DUPLICATE","OK"))</f>
        <v/>
      </c>
    </row>
    <row r="34" spans="3:14">
      <c r="C34" s="7"/>
      <c r="E34" s="6">
        <f>IF($B34="","",VLOOKUP($D34,Customers!$B$5:$C$104,2,FALSE))</f>
        <v/>
      </c>
      <c r="H34" s="4"/>
      <c r="I34" s="8">
        <f>IF($B34="","",$C34+VLOOKUP($D34,Customers!$B$5:$E$104,4,FALSE))</f>
        <v/>
      </c>
      <c r="J34" s="5">
        <f>IF($B34="","",SUMIFS('Cash Receipts'!$F$5:$F$1004,'Cash Receipts'!$D$5:$D$1004,$B34))</f>
        <v/>
      </c>
      <c r="K34" s="5">
        <f>IF($B34="","",$H34-$J34)</f>
        <v/>
      </c>
      <c r="L34" s="6">
        <f>IF($B34="","",IF($K34&lt;=0,"Paid",IF($I34&lt;Settings!$C$7,"Overdue",IF($J34&gt;0,"Partial","Open"))))</f>
        <v/>
      </c>
      <c r="M34" s="6">
        <f>IF($B34="","",IF($K34&lt;=0,"",Settings!$C$7-$I34))</f>
        <v/>
      </c>
      <c r="N34" s="6">
        <f>IF($B34="","",IF(COUNTIF($B$5:$B$1004,$B34)&gt;1,"DUPLICATE","OK"))</f>
        <v/>
      </c>
    </row>
    <row r="35" spans="3:14">
      <c r="C35" s="7"/>
      <c r="E35" s="6">
        <f>IF($B35="","",VLOOKUP($D35,Customers!$B$5:$C$104,2,FALSE))</f>
        <v/>
      </c>
      <c r="H35" s="4"/>
      <c r="I35" s="8">
        <f>IF($B35="","",$C35+VLOOKUP($D35,Customers!$B$5:$E$104,4,FALSE))</f>
        <v/>
      </c>
      <c r="J35" s="5">
        <f>IF($B35="","",SUMIFS('Cash Receipts'!$F$5:$F$1004,'Cash Receipts'!$D$5:$D$1004,$B35))</f>
        <v/>
      </c>
      <c r="K35" s="5">
        <f>IF($B35="","",$H35-$J35)</f>
        <v/>
      </c>
      <c r="L35" s="6">
        <f>IF($B35="","",IF($K35&lt;=0,"Paid",IF($I35&lt;Settings!$C$7,"Overdue",IF($J35&gt;0,"Partial","Open"))))</f>
        <v/>
      </c>
      <c r="M35" s="6">
        <f>IF($B35="","",IF($K35&lt;=0,"",Settings!$C$7-$I35))</f>
        <v/>
      </c>
      <c r="N35" s="6">
        <f>IF($B35="","",IF(COUNTIF($B$5:$B$1004,$B35)&gt;1,"DUPLICATE","OK"))</f>
        <v/>
      </c>
    </row>
    <row r="36" spans="3:14">
      <c r="C36" s="7"/>
      <c r="E36" s="6">
        <f>IF($B36="","",VLOOKUP($D36,Customers!$B$5:$C$104,2,FALSE))</f>
        <v/>
      </c>
      <c r="H36" s="4"/>
      <c r="I36" s="8">
        <f>IF($B36="","",$C36+VLOOKUP($D36,Customers!$B$5:$E$104,4,FALSE))</f>
        <v/>
      </c>
      <c r="J36" s="5">
        <f>IF($B36="","",SUMIFS('Cash Receipts'!$F$5:$F$1004,'Cash Receipts'!$D$5:$D$1004,$B36))</f>
        <v/>
      </c>
      <c r="K36" s="5">
        <f>IF($B36="","",$H36-$J36)</f>
        <v/>
      </c>
      <c r="L36" s="6">
        <f>IF($B36="","",IF($K36&lt;=0,"Paid",IF($I36&lt;Settings!$C$7,"Overdue",IF($J36&gt;0,"Partial","Open"))))</f>
        <v/>
      </c>
      <c r="M36" s="6">
        <f>IF($B36="","",IF($K36&lt;=0,"",Settings!$C$7-$I36))</f>
        <v/>
      </c>
      <c r="N36" s="6">
        <f>IF($B36="","",IF(COUNTIF($B$5:$B$1004,$B36)&gt;1,"DUPLICATE","OK"))</f>
        <v/>
      </c>
    </row>
    <row r="37" spans="3:14">
      <c r="C37" s="7"/>
      <c r="E37" s="6">
        <f>IF($B37="","",VLOOKUP($D37,Customers!$B$5:$C$104,2,FALSE))</f>
        <v/>
      </c>
      <c r="H37" s="4"/>
      <c r="I37" s="8">
        <f>IF($B37="","",$C37+VLOOKUP($D37,Customers!$B$5:$E$104,4,FALSE))</f>
        <v/>
      </c>
      <c r="J37" s="5">
        <f>IF($B37="","",SUMIFS('Cash Receipts'!$F$5:$F$1004,'Cash Receipts'!$D$5:$D$1004,$B37))</f>
        <v/>
      </c>
      <c r="K37" s="5">
        <f>IF($B37="","",$H37-$J37)</f>
        <v/>
      </c>
      <c r="L37" s="6">
        <f>IF($B37="","",IF($K37&lt;=0,"Paid",IF($I37&lt;Settings!$C$7,"Overdue",IF($J37&gt;0,"Partial","Open"))))</f>
        <v/>
      </c>
      <c r="M37" s="6">
        <f>IF($B37="","",IF($K37&lt;=0,"",Settings!$C$7-$I37))</f>
        <v/>
      </c>
      <c r="N37" s="6">
        <f>IF($B37="","",IF(COUNTIF($B$5:$B$1004,$B37)&gt;1,"DUPLICATE","OK"))</f>
        <v/>
      </c>
    </row>
    <row r="38" spans="3:14">
      <c r="C38" s="7"/>
      <c r="E38" s="6">
        <f>IF($B38="","",VLOOKUP($D38,Customers!$B$5:$C$104,2,FALSE))</f>
        <v/>
      </c>
      <c r="H38" s="4"/>
      <c r="I38" s="8">
        <f>IF($B38="","",$C38+VLOOKUP($D38,Customers!$B$5:$E$104,4,FALSE))</f>
        <v/>
      </c>
      <c r="J38" s="5">
        <f>IF($B38="","",SUMIFS('Cash Receipts'!$F$5:$F$1004,'Cash Receipts'!$D$5:$D$1004,$B38))</f>
        <v/>
      </c>
      <c r="K38" s="5">
        <f>IF($B38="","",$H38-$J38)</f>
        <v/>
      </c>
      <c r="L38" s="6">
        <f>IF($B38="","",IF($K38&lt;=0,"Paid",IF($I38&lt;Settings!$C$7,"Overdue",IF($J38&gt;0,"Partial","Open"))))</f>
        <v/>
      </c>
      <c r="M38" s="6">
        <f>IF($B38="","",IF($K38&lt;=0,"",Settings!$C$7-$I38))</f>
        <v/>
      </c>
      <c r="N38" s="6">
        <f>IF($B38="","",IF(COUNTIF($B$5:$B$1004,$B38)&gt;1,"DUPLICATE","OK"))</f>
        <v/>
      </c>
    </row>
    <row r="39" spans="3:14">
      <c r="C39" s="7"/>
      <c r="E39" s="6">
        <f>IF($B39="","",VLOOKUP($D39,Customers!$B$5:$C$104,2,FALSE))</f>
        <v/>
      </c>
      <c r="H39" s="4"/>
      <c r="I39" s="8">
        <f>IF($B39="","",$C39+VLOOKUP($D39,Customers!$B$5:$E$104,4,FALSE))</f>
        <v/>
      </c>
      <c r="J39" s="5">
        <f>IF($B39="","",SUMIFS('Cash Receipts'!$F$5:$F$1004,'Cash Receipts'!$D$5:$D$1004,$B39))</f>
        <v/>
      </c>
      <c r="K39" s="5">
        <f>IF($B39="","",$H39-$J39)</f>
        <v/>
      </c>
      <c r="L39" s="6">
        <f>IF($B39="","",IF($K39&lt;=0,"Paid",IF($I39&lt;Settings!$C$7,"Overdue",IF($J39&gt;0,"Partial","Open"))))</f>
        <v/>
      </c>
      <c r="M39" s="6">
        <f>IF($B39="","",IF($K39&lt;=0,"",Settings!$C$7-$I39))</f>
        <v/>
      </c>
      <c r="N39" s="6">
        <f>IF($B39="","",IF(COUNTIF($B$5:$B$1004,$B39)&gt;1,"DUPLICATE","OK"))</f>
        <v/>
      </c>
    </row>
    <row r="40" spans="3:14">
      <c r="C40" s="7"/>
      <c r="E40" s="6">
        <f>IF($B40="","",VLOOKUP($D40,Customers!$B$5:$C$104,2,FALSE))</f>
        <v/>
      </c>
      <c r="H40" s="4"/>
      <c r="I40" s="8">
        <f>IF($B40="","",$C40+VLOOKUP($D40,Customers!$B$5:$E$104,4,FALSE))</f>
        <v/>
      </c>
      <c r="J40" s="5">
        <f>IF($B40="","",SUMIFS('Cash Receipts'!$F$5:$F$1004,'Cash Receipts'!$D$5:$D$1004,$B40))</f>
        <v/>
      </c>
      <c r="K40" s="5">
        <f>IF($B40="","",$H40-$J40)</f>
        <v/>
      </c>
      <c r="L40" s="6">
        <f>IF($B40="","",IF($K40&lt;=0,"Paid",IF($I40&lt;Settings!$C$7,"Overdue",IF($J40&gt;0,"Partial","Open"))))</f>
        <v/>
      </c>
      <c r="M40" s="6">
        <f>IF($B40="","",IF($K40&lt;=0,"",Settings!$C$7-$I40))</f>
        <v/>
      </c>
      <c r="N40" s="6">
        <f>IF($B40="","",IF(COUNTIF($B$5:$B$1004,$B40)&gt;1,"DUPLICATE","OK"))</f>
        <v/>
      </c>
    </row>
    <row r="41" spans="3:14">
      <c r="C41" s="7"/>
      <c r="E41" s="6">
        <f>IF($B41="","",VLOOKUP($D41,Customers!$B$5:$C$104,2,FALSE))</f>
        <v/>
      </c>
      <c r="H41" s="4"/>
      <c r="I41" s="8">
        <f>IF($B41="","",$C41+VLOOKUP($D41,Customers!$B$5:$E$104,4,FALSE))</f>
        <v/>
      </c>
      <c r="J41" s="5">
        <f>IF($B41="","",SUMIFS('Cash Receipts'!$F$5:$F$1004,'Cash Receipts'!$D$5:$D$1004,$B41))</f>
        <v/>
      </c>
      <c r="K41" s="5">
        <f>IF($B41="","",$H41-$J41)</f>
        <v/>
      </c>
      <c r="L41" s="6">
        <f>IF($B41="","",IF($K41&lt;=0,"Paid",IF($I41&lt;Settings!$C$7,"Overdue",IF($J41&gt;0,"Partial","Open"))))</f>
        <v/>
      </c>
      <c r="M41" s="6">
        <f>IF($B41="","",IF($K41&lt;=0,"",Settings!$C$7-$I41))</f>
        <v/>
      </c>
      <c r="N41" s="6">
        <f>IF($B41="","",IF(COUNTIF($B$5:$B$1004,$B41)&gt;1,"DUPLICATE","OK"))</f>
        <v/>
      </c>
    </row>
    <row r="42" spans="3:14">
      <c r="C42" s="7"/>
      <c r="E42" s="6">
        <f>IF($B42="","",VLOOKUP($D42,Customers!$B$5:$C$104,2,FALSE))</f>
        <v/>
      </c>
      <c r="H42" s="4"/>
      <c r="I42" s="8">
        <f>IF($B42="","",$C42+VLOOKUP($D42,Customers!$B$5:$E$104,4,FALSE))</f>
        <v/>
      </c>
      <c r="J42" s="5">
        <f>IF($B42="","",SUMIFS('Cash Receipts'!$F$5:$F$1004,'Cash Receipts'!$D$5:$D$1004,$B42))</f>
        <v/>
      </c>
      <c r="K42" s="5">
        <f>IF($B42="","",$H42-$J42)</f>
        <v/>
      </c>
      <c r="L42" s="6">
        <f>IF($B42="","",IF($K42&lt;=0,"Paid",IF($I42&lt;Settings!$C$7,"Overdue",IF($J42&gt;0,"Partial","Open"))))</f>
        <v/>
      </c>
      <c r="M42" s="6">
        <f>IF($B42="","",IF($K42&lt;=0,"",Settings!$C$7-$I42))</f>
        <v/>
      </c>
      <c r="N42" s="6">
        <f>IF($B42="","",IF(COUNTIF($B$5:$B$1004,$B42)&gt;1,"DUPLICATE","OK"))</f>
        <v/>
      </c>
    </row>
    <row r="43" spans="3:14">
      <c r="C43" s="7"/>
      <c r="E43" s="6">
        <f>IF($B43="","",VLOOKUP($D43,Customers!$B$5:$C$104,2,FALSE))</f>
        <v/>
      </c>
      <c r="H43" s="4"/>
      <c r="I43" s="8">
        <f>IF($B43="","",$C43+VLOOKUP($D43,Customers!$B$5:$E$104,4,FALSE))</f>
        <v/>
      </c>
      <c r="J43" s="5">
        <f>IF($B43="","",SUMIFS('Cash Receipts'!$F$5:$F$1004,'Cash Receipts'!$D$5:$D$1004,$B43))</f>
        <v/>
      </c>
      <c r="K43" s="5">
        <f>IF($B43="","",$H43-$J43)</f>
        <v/>
      </c>
      <c r="L43" s="6">
        <f>IF($B43="","",IF($K43&lt;=0,"Paid",IF($I43&lt;Settings!$C$7,"Overdue",IF($J43&gt;0,"Partial","Open"))))</f>
        <v/>
      </c>
      <c r="M43" s="6">
        <f>IF($B43="","",IF($K43&lt;=0,"",Settings!$C$7-$I43))</f>
        <v/>
      </c>
      <c r="N43" s="6">
        <f>IF($B43="","",IF(COUNTIF($B$5:$B$1004,$B43)&gt;1,"DUPLICATE","OK"))</f>
        <v/>
      </c>
    </row>
    <row r="44" spans="3:14">
      <c r="C44" s="7"/>
      <c r="E44" s="6">
        <f>IF($B44="","",VLOOKUP($D44,Customers!$B$5:$C$104,2,FALSE))</f>
        <v/>
      </c>
      <c r="H44" s="4"/>
      <c r="I44" s="8">
        <f>IF($B44="","",$C44+VLOOKUP($D44,Customers!$B$5:$E$104,4,FALSE))</f>
        <v/>
      </c>
      <c r="J44" s="5">
        <f>IF($B44="","",SUMIFS('Cash Receipts'!$F$5:$F$1004,'Cash Receipts'!$D$5:$D$1004,$B44))</f>
        <v/>
      </c>
      <c r="K44" s="5">
        <f>IF($B44="","",$H44-$J44)</f>
        <v/>
      </c>
      <c r="L44" s="6">
        <f>IF($B44="","",IF($K44&lt;=0,"Paid",IF($I44&lt;Settings!$C$7,"Overdue",IF($J44&gt;0,"Partial","Open"))))</f>
        <v/>
      </c>
      <c r="M44" s="6">
        <f>IF($B44="","",IF($K44&lt;=0,"",Settings!$C$7-$I44))</f>
        <v/>
      </c>
      <c r="N44" s="6">
        <f>IF($B44="","",IF(COUNTIF($B$5:$B$1004,$B44)&gt;1,"DUPLICATE","OK"))</f>
        <v/>
      </c>
    </row>
    <row r="45" spans="3:14">
      <c r="C45" s="7"/>
      <c r="E45" s="6">
        <f>IF($B45="","",VLOOKUP($D45,Customers!$B$5:$C$104,2,FALSE))</f>
        <v/>
      </c>
      <c r="H45" s="4"/>
      <c r="I45" s="8">
        <f>IF($B45="","",$C45+VLOOKUP($D45,Customers!$B$5:$E$104,4,FALSE))</f>
        <v/>
      </c>
      <c r="J45" s="5">
        <f>IF($B45="","",SUMIFS('Cash Receipts'!$F$5:$F$1004,'Cash Receipts'!$D$5:$D$1004,$B45))</f>
        <v/>
      </c>
      <c r="K45" s="5">
        <f>IF($B45="","",$H45-$J45)</f>
        <v/>
      </c>
      <c r="L45" s="6">
        <f>IF($B45="","",IF($K45&lt;=0,"Paid",IF($I45&lt;Settings!$C$7,"Overdue",IF($J45&gt;0,"Partial","Open"))))</f>
        <v/>
      </c>
      <c r="M45" s="6">
        <f>IF($B45="","",IF($K45&lt;=0,"",Settings!$C$7-$I45))</f>
        <v/>
      </c>
      <c r="N45" s="6">
        <f>IF($B45="","",IF(COUNTIF($B$5:$B$1004,$B45)&gt;1,"DUPLICATE","OK"))</f>
        <v/>
      </c>
    </row>
    <row r="46" spans="3:14">
      <c r="C46" s="7"/>
      <c r="E46" s="6">
        <f>IF($B46="","",VLOOKUP($D46,Customers!$B$5:$C$104,2,FALSE))</f>
        <v/>
      </c>
      <c r="H46" s="4"/>
      <c r="I46" s="8">
        <f>IF($B46="","",$C46+VLOOKUP($D46,Customers!$B$5:$E$104,4,FALSE))</f>
        <v/>
      </c>
      <c r="J46" s="5">
        <f>IF($B46="","",SUMIFS('Cash Receipts'!$F$5:$F$1004,'Cash Receipts'!$D$5:$D$1004,$B46))</f>
        <v/>
      </c>
      <c r="K46" s="5">
        <f>IF($B46="","",$H46-$J46)</f>
        <v/>
      </c>
      <c r="L46" s="6">
        <f>IF($B46="","",IF($K46&lt;=0,"Paid",IF($I46&lt;Settings!$C$7,"Overdue",IF($J46&gt;0,"Partial","Open"))))</f>
        <v/>
      </c>
      <c r="M46" s="6">
        <f>IF($B46="","",IF($K46&lt;=0,"",Settings!$C$7-$I46))</f>
        <v/>
      </c>
      <c r="N46" s="6">
        <f>IF($B46="","",IF(COUNTIF($B$5:$B$1004,$B46)&gt;1,"DUPLICATE","OK"))</f>
        <v/>
      </c>
    </row>
    <row r="47" spans="3:14">
      <c r="C47" s="7"/>
      <c r="E47" s="6">
        <f>IF($B47="","",VLOOKUP($D47,Customers!$B$5:$C$104,2,FALSE))</f>
        <v/>
      </c>
      <c r="H47" s="4"/>
      <c r="I47" s="8">
        <f>IF($B47="","",$C47+VLOOKUP($D47,Customers!$B$5:$E$104,4,FALSE))</f>
        <v/>
      </c>
      <c r="J47" s="5">
        <f>IF($B47="","",SUMIFS('Cash Receipts'!$F$5:$F$1004,'Cash Receipts'!$D$5:$D$1004,$B47))</f>
        <v/>
      </c>
      <c r="K47" s="5">
        <f>IF($B47="","",$H47-$J47)</f>
        <v/>
      </c>
      <c r="L47" s="6">
        <f>IF($B47="","",IF($K47&lt;=0,"Paid",IF($I47&lt;Settings!$C$7,"Overdue",IF($J47&gt;0,"Partial","Open"))))</f>
        <v/>
      </c>
      <c r="M47" s="6">
        <f>IF($B47="","",IF($K47&lt;=0,"",Settings!$C$7-$I47))</f>
        <v/>
      </c>
      <c r="N47" s="6">
        <f>IF($B47="","",IF(COUNTIF($B$5:$B$1004,$B47)&gt;1,"DUPLICATE","OK"))</f>
        <v/>
      </c>
    </row>
    <row r="48" spans="3:14">
      <c r="C48" s="7"/>
      <c r="E48" s="6">
        <f>IF($B48="","",VLOOKUP($D48,Customers!$B$5:$C$104,2,FALSE))</f>
        <v/>
      </c>
      <c r="H48" s="4"/>
      <c r="I48" s="8">
        <f>IF($B48="","",$C48+VLOOKUP($D48,Customers!$B$5:$E$104,4,FALSE))</f>
        <v/>
      </c>
      <c r="J48" s="5">
        <f>IF($B48="","",SUMIFS('Cash Receipts'!$F$5:$F$1004,'Cash Receipts'!$D$5:$D$1004,$B48))</f>
        <v/>
      </c>
      <c r="K48" s="5">
        <f>IF($B48="","",$H48-$J48)</f>
        <v/>
      </c>
      <c r="L48" s="6">
        <f>IF($B48="","",IF($K48&lt;=0,"Paid",IF($I48&lt;Settings!$C$7,"Overdue",IF($J48&gt;0,"Partial","Open"))))</f>
        <v/>
      </c>
      <c r="M48" s="6">
        <f>IF($B48="","",IF($K48&lt;=0,"",Settings!$C$7-$I48))</f>
        <v/>
      </c>
      <c r="N48" s="6">
        <f>IF($B48="","",IF(COUNTIF($B$5:$B$1004,$B48)&gt;1,"DUPLICATE","OK"))</f>
        <v/>
      </c>
    </row>
    <row r="49" spans="3:14">
      <c r="C49" s="7"/>
      <c r="E49" s="6">
        <f>IF($B49="","",VLOOKUP($D49,Customers!$B$5:$C$104,2,FALSE))</f>
        <v/>
      </c>
      <c r="H49" s="4"/>
      <c r="I49" s="8">
        <f>IF($B49="","",$C49+VLOOKUP($D49,Customers!$B$5:$E$104,4,FALSE))</f>
        <v/>
      </c>
      <c r="J49" s="5">
        <f>IF($B49="","",SUMIFS('Cash Receipts'!$F$5:$F$1004,'Cash Receipts'!$D$5:$D$1004,$B49))</f>
        <v/>
      </c>
      <c r="K49" s="5">
        <f>IF($B49="","",$H49-$J49)</f>
        <v/>
      </c>
      <c r="L49" s="6">
        <f>IF($B49="","",IF($K49&lt;=0,"Paid",IF($I49&lt;Settings!$C$7,"Overdue",IF($J49&gt;0,"Partial","Open"))))</f>
        <v/>
      </c>
      <c r="M49" s="6">
        <f>IF($B49="","",IF($K49&lt;=0,"",Settings!$C$7-$I49))</f>
        <v/>
      </c>
      <c r="N49" s="6">
        <f>IF($B49="","",IF(COUNTIF($B$5:$B$1004,$B49)&gt;1,"DUPLICATE","OK"))</f>
        <v/>
      </c>
    </row>
    <row r="50" spans="3:14">
      <c r="C50" s="7"/>
      <c r="E50" s="6">
        <f>IF($B50="","",VLOOKUP($D50,Customers!$B$5:$C$104,2,FALSE))</f>
        <v/>
      </c>
      <c r="H50" s="4"/>
      <c r="I50" s="8">
        <f>IF($B50="","",$C50+VLOOKUP($D50,Customers!$B$5:$E$104,4,FALSE))</f>
        <v/>
      </c>
      <c r="J50" s="5">
        <f>IF($B50="","",SUMIFS('Cash Receipts'!$F$5:$F$1004,'Cash Receipts'!$D$5:$D$1004,$B50))</f>
        <v/>
      </c>
      <c r="K50" s="5">
        <f>IF($B50="","",$H50-$J50)</f>
        <v/>
      </c>
      <c r="L50" s="6">
        <f>IF($B50="","",IF($K50&lt;=0,"Paid",IF($I50&lt;Settings!$C$7,"Overdue",IF($J50&gt;0,"Partial","Open"))))</f>
        <v/>
      </c>
      <c r="M50" s="6">
        <f>IF($B50="","",IF($K50&lt;=0,"",Settings!$C$7-$I50))</f>
        <v/>
      </c>
      <c r="N50" s="6">
        <f>IF($B50="","",IF(COUNTIF($B$5:$B$1004,$B50)&gt;1,"DUPLICATE","OK"))</f>
        <v/>
      </c>
    </row>
    <row r="51" spans="3:14">
      <c r="C51" s="7"/>
      <c r="E51" s="6">
        <f>IF($B51="","",VLOOKUP($D51,Customers!$B$5:$C$104,2,FALSE))</f>
        <v/>
      </c>
      <c r="H51" s="4"/>
      <c r="I51" s="8">
        <f>IF($B51="","",$C51+VLOOKUP($D51,Customers!$B$5:$E$104,4,FALSE))</f>
        <v/>
      </c>
      <c r="J51" s="5">
        <f>IF($B51="","",SUMIFS('Cash Receipts'!$F$5:$F$1004,'Cash Receipts'!$D$5:$D$1004,$B51))</f>
        <v/>
      </c>
      <c r="K51" s="5">
        <f>IF($B51="","",$H51-$J51)</f>
        <v/>
      </c>
      <c r="L51" s="6">
        <f>IF($B51="","",IF($K51&lt;=0,"Paid",IF($I51&lt;Settings!$C$7,"Overdue",IF($J51&gt;0,"Partial","Open"))))</f>
        <v/>
      </c>
      <c r="M51" s="6">
        <f>IF($B51="","",IF($K51&lt;=0,"",Settings!$C$7-$I51))</f>
        <v/>
      </c>
      <c r="N51" s="6">
        <f>IF($B51="","",IF(COUNTIF($B$5:$B$1004,$B51)&gt;1,"DUPLICATE","OK"))</f>
        <v/>
      </c>
    </row>
    <row r="52" spans="3:14">
      <c r="C52" s="7"/>
      <c r="E52" s="6">
        <f>IF($B52="","",VLOOKUP($D52,Customers!$B$5:$C$104,2,FALSE))</f>
        <v/>
      </c>
      <c r="H52" s="4"/>
      <c r="I52" s="8">
        <f>IF($B52="","",$C52+VLOOKUP($D52,Customers!$B$5:$E$104,4,FALSE))</f>
        <v/>
      </c>
      <c r="J52" s="5">
        <f>IF($B52="","",SUMIFS('Cash Receipts'!$F$5:$F$1004,'Cash Receipts'!$D$5:$D$1004,$B52))</f>
        <v/>
      </c>
      <c r="K52" s="5">
        <f>IF($B52="","",$H52-$J52)</f>
        <v/>
      </c>
      <c r="L52" s="6">
        <f>IF($B52="","",IF($K52&lt;=0,"Paid",IF($I52&lt;Settings!$C$7,"Overdue",IF($J52&gt;0,"Partial","Open"))))</f>
        <v/>
      </c>
      <c r="M52" s="6">
        <f>IF($B52="","",IF($K52&lt;=0,"",Settings!$C$7-$I52))</f>
        <v/>
      </c>
      <c r="N52" s="6">
        <f>IF($B52="","",IF(COUNTIF($B$5:$B$1004,$B52)&gt;1,"DUPLICATE","OK"))</f>
        <v/>
      </c>
    </row>
    <row r="53" spans="3:14">
      <c r="C53" s="7"/>
      <c r="E53" s="6">
        <f>IF($B53="","",VLOOKUP($D53,Customers!$B$5:$C$104,2,FALSE))</f>
        <v/>
      </c>
      <c r="H53" s="4"/>
      <c r="I53" s="8">
        <f>IF($B53="","",$C53+VLOOKUP($D53,Customers!$B$5:$E$104,4,FALSE))</f>
        <v/>
      </c>
      <c r="J53" s="5">
        <f>IF($B53="","",SUMIFS('Cash Receipts'!$F$5:$F$1004,'Cash Receipts'!$D$5:$D$1004,$B53))</f>
        <v/>
      </c>
      <c r="K53" s="5">
        <f>IF($B53="","",$H53-$J53)</f>
        <v/>
      </c>
      <c r="L53" s="6">
        <f>IF($B53="","",IF($K53&lt;=0,"Paid",IF($I53&lt;Settings!$C$7,"Overdue",IF($J53&gt;0,"Partial","Open"))))</f>
        <v/>
      </c>
      <c r="M53" s="6">
        <f>IF($B53="","",IF($K53&lt;=0,"",Settings!$C$7-$I53))</f>
        <v/>
      </c>
      <c r="N53" s="6">
        <f>IF($B53="","",IF(COUNTIF($B$5:$B$1004,$B53)&gt;1,"DUPLICATE","OK"))</f>
        <v/>
      </c>
    </row>
    <row r="54" spans="3:14">
      <c r="C54" s="7"/>
      <c r="E54" s="6">
        <f>IF($B54="","",VLOOKUP($D54,Customers!$B$5:$C$104,2,FALSE))</f>
        <v/>
      </c>
      <c r="H54" s="4"/>
      <c r="I54" s="8">
        <f>IF($B54="","",$C54+VLOOKUP($D54,Customers!$B$5:$E$104,4,FALSE))</f>
        <v/>
      </c>
      <c r="J54" s="5">
        <f>IF($B54="","",SUMIFS('Cash Receipts'!$F$5:$F$1004,'Cash Receipts'!$D$5:$D$1004,$B54))</f>
        <v/>
      </c>
      <c r="K54" s="5">
        <f>IF($B54="","",$H54-$J54)</f>
        <v/>
      </c>
      <c r="L54" s="6">
        <f>IF($B54="","",IF($K54&lt;=0,"Paid",IF($I54&lt;Settings!$C$7,"Overdue",IF($J54&gt;0,"Partial","Open"))))</f>
        <v/>
      </c>
      <c r="M54" s="6">
        <f>IF($B54="","",IF($K54&lt;=0,"",Settings!$C$7-$I54))</f>
        <v/>
      </c>
      <c r="N54" s="6">
        <f>IF($B54="","",IF(COUNTIF($B$5:$B$1004,$B54)&gt;1,"DUPLICATE","OK"))</f>
        <v/>
      </c>
    </row>
    <row r="55" spans="3:14">
      <c r="C55" s="7"/>
      <c r="E55" s="6">
        <f>IF($B55="","",VLOOKUP($D55,Customers!$B$5:$C$104,2,FALSE))</f>
        <v/>
      </c>
      <c r="H55" s="4"/>
      <c r="I55" s="8">
        <f>IF($B55="","",$C55+VLOOKUP($D55,Customers!$B$5:$E$104,4,FALSE))</f>
        <v/>
      </c>
      <c r="J55" s="5">
        <f>IF($B55="","",SUMIFS('Cash Receipts'!$F$5:$F$1004,'Cash Receipts'!$D$5:$D$1004,$B55))</f>
        <v/>
      </c>
      <c r="K55" s="5">
        <f>IF($B55="","",$H55-$J55)</f>
        <v/>
      </c>
      <c r="L55" s="6">
        <f>IF($B55="","",IF($K55&lt;=0,"Paid",IF($I55&lt;Settings!$C$7,"Overdue",IF($J55&gt;0,"Partial","Open"))))</f>
        <v/>
      </c>
      <c r="M55" s="6">
        <f>IF($B55="","",IF($K55&lt;=0,"",Settings!$C$7-$I55))</f>
        <v/>
      </c>
      <c r="N55" s="6">
        <f>IF($B55="","",IF(COUNTIF($B$5:$B$1004,$B55)&gt;1,"DUPLICATE","OK"))</f>
        <v/>
      </c>
    </row>
    <row r="56" spans="3:14">
      <c r="C56" s="7"/>
      <c r="E56" s="6">
        <f>IF($B56="","",VLOOKUP($D56,Customers!$B$5:$C$104,2,FALSE))</f>
        <v/>
      </c>
      <c r="H56" s="4"/>
      <c r="I56" s="8">
        <f>IF($B56="","",$C56+VLOOKUP($D56,Customers!$B$5:$E$104,4,FALSE))</f>
        <v/>
      </c>
      <c r="J56" s="5">
        <f>IF($B56="","",SUMIFS('Cash Receipts'!$F$5:$F$1004,'Cash Receipts'!$D$5:$D$1004,$B56))</f>
        <v/>
      </c>
      <c r="K56" s="5">
        <f>IF($B56="","",$H56-$J56)</f>
        <v/>
      </c>
      <c r="L56" s="6">
        <f>IF($B56="","",IF($K56&lt;=0,"Paid",IF($I56&lt;Settings!$C$7,"Overdue",IF($J56&gt;0,"Partial","Open"))))</f>
        <v/>
      </c>
      <c r="M56" s="6">
        <f>IF($B56="","",IF($K56&lt;=0,"",Settings!$C$7-$I56))</f>
        <v/>
      </c>
      <c r="N56" s="6">
        <f>IF($B56="","",IF(COUNTIF($B$5:$B$1004,$B56)&gt;1,"DUPLICATE","OK"))</f>
        <v/>
      </c>
    </row>
    <row r="57" spans="3:14">
      <c r="C57" s="7"/>
      <c r="E57" s="6">
        <f>IF($B57="","",VLOOKUP($D57,Customers!$B$5:$C$104,2,FALSE))</f>
        <v/>
      </c>
      <c r="H57" s="4"/>
      <c r="I57" s="8">
        <f>IF($B57="","",$C57+VLOOKUP($D57,Customers!$B$5:$E$104,4,FALSE))</f>
        <v/>
      </c>
      <c r="J57" s="5">
        <f>IF($B57="","",SUMIFS('Cash Receipts'!$F$5:$F$1004,'Cash Receipts'!$D$5:$D$1004,$B57))</f>
        <v/>
      </c>
      <c r="K57" s="5">
        <f>IF($B57="","",$H57-$J57)</f>
        <v/>
      </c>
      <c r="L57" s="6">
        <f>IF($B57="","",IF($K57&lt;=0,"Paid",IF($I57&lt;Settings!$C$7,"Overdue",IF($J57&gt;0,"Partial","Open"))))</f>
        <v/>
      </c>
      <c r="M57" s="6">
        <f>IF($B57="","",IF($K57&lt;=0,"",Settings!$C$7-$I57))</f>
        <v/>
      </c>
      <c r="N57" s="6">
        <f>IF($B57="","",IF(COUNTIF($B$5:$B$1004,$B57)&gt;1,"DUPLICATE","OK"))</f>
        <v/>
      </c>
    </row>
    <row r="58" spans="3:14">
      <c r="C58" s="7"/>
      <c r="E58" s="6">
        <f>IF($B58="","",VLOOKUP($D58,Customers!$B$5:$C$104,2,FALSE))</f>
        <v/>
      </c>
      <c r="H58" s="4"/>
      <c r="I58" s="8">
        <f>IF($B58="","",$C58+VLOOKUP($D58,Customers!$B$5:$E$104,4,FALSE))</f>
        <v/>
      </c>
      <c r="J58" s="5">
        <f>IF($B58="","",SUMIFS('Cash Receipts'!$F$5:$F$1004,'Cash Receipts'!$D$5:$D$1004,$B58))</f>
        <v/>
      </c>
      <c r="K58" s="5">
        <f>IF($B58="","",$H58-$J58)</f>
        <v/>
      </c>
      <c r="L58" s="6">
        <f>IF($B58="","",IF($K58&lt;=0,"Paid",IF($I58&lt;Settings!$C$7,"Overdue",IF($J58&gt;0,"Partial","Open"))))</f>
        <v/>
      </c>
      <c r="M58" s="6">
        <f>IF($B58="","",IF($K58&lt;=0,"",Settings!$C$7-$I58))</f>
        <v/>
      </c>
      <c r="N58" s="6">
        <f>IF($B58="","",IF(COUNTIF($B$5:$B$1004,$B58)&gt;1,"DUPLICATE","OK"))</f>
        <v/>
      </c>
    </row>
    <row r="59" spans="3:14">
      <c r="C59" s="7"/>
      <c r="E59" s="6">
        <f>IF($B59="","",VLOOKUP($D59,Customers!$B$5:$C$104,2,FALSE))</f>
        <v/>
      </c>
      <c r="H59" s="4"/>
      <c r="I59" s="8">
        <f>IF($B59="","",$C59+VLOOKUP($D59,Customers!$B$5:$E$104,4,FALSE))</f>
        <v/>
      </c>
      <c r="J59" s="5">
        <f>IF($B59="","",SUMIFS('Cash Receipts'!$F$5:$F$1004,'Cash Receipts'!$D$5:$D$1004,$B59))</f>
        <v/>
      </c>
      <c r="K59" s="5">
        <f>IF($B59="","",$H59-$J59)</f>
        <v/>
      </c>
      <c r="L59" s="6">
        <f>IF($B59="","",IF($K59&lt;=0,"Paid",IF($I59&lt;Settings!$C$7,"Overdue",IF($J59&gt;0,"Partial","Open"))))</f>
        <v/>
      </c>
      <c r="M59" s="6">
        <f>IF($B59="","",IF($K59&lt;=0,"",Settings!$C$7-$I59))</f>
        <v/>
      </c>
      <c r="N59" s="6">
        <f>IF($B59="","",IF(COUNTIF($B$5:$B$1004,$B59)&gt;1,"DUPLICATE","OK"))</f>
        <v/>
      </c>
    </row>
    <row r="60" spans="3:14">
      <c r="C60" s="7"/>
      <c r="E60" s="6">
        <f>IF($B60="","",VLOOKUP($D60,Customers!$B$5:$C$104,2,FALSE))</f>
        <v/>
      </c>
      <c r="H60" s="4"/>
      <c r="I60" s="8">
        <f>IF($B60="","",$C60+VLOOKUP($D60,Customers!$B$5:$E$104,4,FALSE))</f>
        <v/>
      </c>
      <c r="J60" s="5">
        <f>IF($B60="","",SUMIFS('Cash Receipts'!$F$5:$F$1004,'Cash Receipts'!$D$5:$D$1004,$B60))</f>
        <v/>
      </c>
      <c r="K60" s="5">
        <f>IF($B60="","",$H60-$J60)</f>
        <v/>
      </c>
      <c r="L60" s="6">
        <f>IF($B60="","",IF($K60&lt;=0,"Paid",IF($I60&lt;Settings!$C$7,"Overdue",IF($J60&gt;0,"Partial","Open"))))</f>
        <v/>
      </c>
      <c r="M60" s="6">
        <f>IF($B60="","",IF($K60&lt;=0,"",Settings!$C$7-$I60))</f>
        <v/>
      </c>
      <c r="N60" s="6">
        <f>IF($B60="","",IF(COUNTIF($B$5:$B$1004,$B60)&gt;1,"DUPLICATE","OK"))</f>
        <v/>
      </c>
    </row>
    <row r="61" spans="3:14">
      <c r="C61" s="7"/>
      <c r="E61" s="6">
        <f>IF($B61="","",VLOOKUP($D61,Customers!$B$5:$C$104,2,FALSE))</f>
        <v/>
      </c>
      <c r="H61" s="4"/>
      <c r="I61" s="8">
        <f>IF($B61="","",$C61+VLOOKUP($D61,Customers!$B$5:$E$104,4,FALSE))</f>
        <v/>
      </c>
      <c r="J61" s="5">
        <f>IF($B61="","",SUMIFS('Cash Receipts'!$F$5:$F$1004,'Cash Receipts'!$D$5:$D$1004,$B61))</f>
        <v/>
      </c>
      <c r="K61" s="5">
        <f>IF($B61="","",$H61-$J61)</f>
        <v/>
      </c>
      <c r="L61" s="6">
        <f>IF($B61="","",IF($K61&lt;=0,"Paid",IF($I61&lt;Settings!$C$7,"Overdue",IF($J61&gt;0,"Partial","Open"))))</f>
        <v/>
      </c>
      <c r="M61" s="6">
        <f>IF($B61="","",IF($K61&lt;=0,"",Settings!$C$7-$I61))</f>
        <v/>
      </c>
      <c r="N61" s="6">
        <f>IF($B61="","",IF(COUNTIF($B$5:$B$1004,$B61)&gt;1,"DUPLICATE","OK"))</f>
        <v/>
      </c>
    </row>
    <row r="62" spans="3:14">
      <c r="C62" s="7"/>
      <c r="E62" s="6">
        <f>IF($B62="","",VLOOKUP($D62,Customers!$B$5:$C$104,2,FALSE))</f>
        <v/>
      </c>
      <c r="H62" s="4"/>
      <c r="I62" s="8">
        <f>IF($B62="","",$C62+VLOOKUP($D62,Customers!$B$5:$E$104,4,FALSE))</f>
        <v/>
      </c>
      <c r="J62" s="5">
        <f>IF($B62="","",SUMIFS('Cash Receipts'!$F$5:$F$1004,'Cash Receipts'!$D$5:$D$1004,$B62))</f>
        <v/>
      </c>
      <c r="K62" s="5">
        <f>IF($B62="","",$H62-$J62)</f>
        <v/>
      </c>
      <c r="L62" s="6">
        <f>IF($B62="","",IF($K62&lt;=0,"Paid",IF($I62&lt;Settings!$C$7,"Overdue",IF($J62&gt;0,"Partial","Open"))))</f>
        <v/>
      </c>
      <c r="M62" s="6">
        <f>IF($B62="","",IF($K62&lt;=0,"",Settings!$C$7-$I62))</f>
        <v/>
      </c>
      <c r="N62" s="6">
        <f>IF($B62="","",IF(COUNTIF($B$5:$B$1004,$B62)&gt;1,"DUPLICATE","OK"))</f>
        <v/>
      </c>
    </row>
    <row r="63" spans="3:14">
      <c r="C63" s="7"/>
      <c r="E63" s="6">
        <f>IF($B63="","",VLOOKUP($D63,Customers!$B$5:$C$104,2,FALSE))</f>
        <v/>
      </c>
      <c r="H63" s="4"/>
      <c r="I63" s="8">
        <f>IF($B63="","",$C63+VLOOKUP($D63,Customers!$B$5:$E$104,4,FALSE))</f>
        <v/>
      </c>
      <c r="J63" s="5">
        <f>IF($B63="","",SUMIFS('Cash Receipts'!$F$5:$F$1004,'Cash Receipts'!$D$5:$D$1004,$B63))</f>
        <v/>
      </c>
      <c r="K63" s="5">
        <f>IF($B63="","",$H63-$J63)</f>
        <v/>
      </c>
      <c r="L63" s="6">
        <f>IF($B63="","",IF($K63&lt;=0,"Paid",IF($I63&lt;Settings!$C$7,"Overdue",IF($J63&gt;0,"Partial","Open"))))</f>
        <v/>
      </c>
      <c r="M63" s="6">
        <f>IF($B63="","",IF($K63&lt;=0,"",Settings!$C$7-$I63))</f>
        <v/>
      </c>
      <c r="N63" s="6">
        <f>IF($B63="","",IF(COUNTIF($B$5:$B$1004,$B63)&gt;1,"DUPLICATE","OK"))</f>
        <v/>
      </c>
    </row>
    <row r="64" spans="3:14">
      <c r="C64" s="7"/>
      <c r="E64" s="6">
        <f>IF($B64="","",VLOOKUP($D64,Customers!$B$5:$C$104,2,FALSE))</f>
        <v/>
      </c>
      <c r="H64" s="4"/>
      <c r="I64" s="8">
        <f>IF($B64="","",$C64+VLOOKUP($D64,Customers!$B$5:$E$104,4,FALSE))</f>
        <v/>
      </c>
      <c r="J64" s="5">
        <f>IF($B64="","",SUMIFS('Cash Receipts'!$F$5:$F$1004,'Cash Receipts'!$D$5:$D$1004,$B64))</f>
        <v/>
      </c>
      <c r="K64" s="5">
        <f>IF($B64="","",$H64-$J64)</f>
        <v/>
      </c>
      <c r="L64" s="6">
        <f>IF($B64="","",IF($K64&lt;=0,"Paid",IF($I64&lt;Settings!$C$7,"Overdue",IF($J64&gt;0,"Partial","Open"))))</f>
        <v/>
      </c>
      <c r="M64" s="6">
        <f>IF($B64="","",IF($K64&lt;=0,"",Settings!$C$7-$I64))</f>
        <v/>
      </c>
      <c r="N64" s="6">
        <f>IF($B64="","",IF(COUNTIF($B$5:$B$1004,$B64)&gt;1,"DUPLICATE","OK"))</f>
        <v/>
      </c>
    </row>
    <row r="65" spans="3:14">
      <c r="C65" s="7"/>
      <c r="E65" s="6">
        <f>IF($B65="","",VLOOKUP($D65,Customers!$B$5:$C$104,2,FALSE))</f>
        <v/>
      </c>
      <c r="H65" s="4"/>
      <c r="I65" s="8">
        <f>IF($B65="","",$C65+VLOOKUP($D65,Customers!$B$5:$E$104,4,FALSE))</f>
        <v/>
      </c>
      <c r="J65" s="5">
        <f>IF($B65="","",SUMIFS('Cash Receipts'!$F$5:$F$1004,'Cash Receipts'!$D$5:$D$1004,$B65))</f>
        <v/>
      </c>
      <c r="K65" s="5">
        <f>IF($B65="","",$H65-$J65)</f>
        <v/>
      </c>
      <c r="L65" s="6">
        <f>IF($B65="","",IF($K65&lt;=0,"Paid",IF($I65&lt;Settings!$C$7,"Overdue",IF($J65&gt;0,"Partial","Open"))))</f>
        <v/>
      </c>
      <c r="M65" s="6">
        <f>IF($B65="","",IF($K65&lt;=0,"",Settings!$C$7-$I65))</f>
        <v/>
      </c>
      <c r="N65" s="6">
        <f>IF($B65="","",IF(COUNTIF($B$5:$B$1004,$B65)&gt;1,"DUPLICATE","OK"))</f>
        <v/>
      </c>
    </row>
    <row r="66" spans="3:14">
      <c r="C66" s="7"/>
      <c r="E66" s="6">
        <f>IF($B66="","",VLOOKUP($D66,Customers!$B$5:$C$104,2,FALSE))</f>
        <v/>
      </c>
      <c r="H66" s="4"/>
      <c r="I66" s="8">
        <f>IF($B66="","",$C66+VLOOKUP($D66,Customers!$B$5:$E$104,4,FALSE))</f>
        <v/>
      </c>
      <c r="J66" s="5">
        <f>IF($B66="","",SUMIFS('Cash Receipts'!$F$5:$F$1004,'Cash Receipts'!$D$5:$D$1004,$B66))</f>
        <v/>
      </c>
      <c r="K66" s="5">
        <f>IF($B66="","",$H66-$J66)</f>
        <v/>
      </c>
      <c r="L66" s="6">
        <f>IF($B66="","",IF($K66&lt;=0,"Paid",IF($I66&lt;Settings!$C$7,"Overdue",IF($J66&gt;0,"Partial","Open"))))</f>
        <v/>
      </c>
      <c r="M66" s="6">
        <f>IF($B66="","",IF($K66&lt;=0,"",Settings!$C$7-$I66))</f>
        <v/>
      </c>
      <c r="N66" s="6">
        <f>IF($B66="","",IF(COUNTIF($B$5:$B$1004,$B66)&gt;1,"DUPLICATE","OK"))</f>
        <v/>
      </c>
    </row>
    <row r="67" spans="3:14">
      <c r="C67" s="7"/>
      <c r="E67" s="6">
        <f>IF($B67="","",VLOOKUP($D67,Customers!$B$5:$C$104,2,FALSE))</f>
        <v/>
      </c>
      <c r="H67" s="4"/>
      <c r="I67" s="8">
        <f>IF($B67="","",$C67+VLOOKUP($D67,Customers!$B$5:$E$104,4,FALSE))</f>
        <v/>
      </c>
      <c r="J67" s="5">
        <f>IF($B67="","",SUMIFS('Cash Receipts'!$F$5:$F$1004,'Cash Receipts'!$D$5:$D$1004,$B67))</f>
        <v/>
      </c>
      <c r="K67" s="5">
        <f>IF($B67="","",$H67-$J67)</f>
        <v/>
      </c>
      <c r="L67" s="6">
        <f>IF($B67="","",IF($K67&lt;=0,"Paid",IF($I67&lt;Settings!$C$7,"Overdue",IF($J67&gt;0,"Partial","Open"))))</f>
        <v/>
      </c>
      <c r="M67" s="6">
        <f>IF($B67="","",IF($K67&lt;=0,"",Settings!$C$7-$I67))</f>
        <v/>
      </c>
      <c r="N67" s="6">
        <f>IF($B67="","",IF(COUNTIF($B$5:$B$1004,$B67)&gt;1,"DUPLICATE","OK"))</f>
        <v/>
      </c>
    </row>
    <row r="68" spans="3:14">
      <c r="C68" s="7"/>
      <c r="E68" s="6">
        <f>IF($B68="","",VLOOKUP($D68,Customers!$B$5:$C$104,2,FALSE))</f>
        <v/>
      </c>
      <c r="H68" s="4"/>
      <c r="I68" s="8">
        <f>IF($B68="","",$C68+VLOOKUP($D68,Customers!$B$5:$E$104,4,FALSE))</f>
        <v/>
      </c>
      <c r="J68" s="5">
        <f>IF($B68="","",SUMIFS('Cash Receipts'!$F$5:$F$1004,'Cash Receipts'!$D$5:$D$1004,$B68))</f>
        <v/>
      </c>
      <c r="K68" s="5">
        <f>IF($B68="","",$H68-$J68)</f>
        <v/>
      </c>
      <c r="L68" s="6">
        <f>IF($B68="","",IF($K68&lt;=0,"Paid",IF($I68&lt;Settings!$C$7,"Overdue",IF($J68&gt;0,"Partial","Open"))))</f>
        <v/>
      </c>
      <c r="M68" s="6">
        <f>IF($B68="","",IF($K68&lt;=0,"",Settings!$C$7-$I68))</f>
        <v/>
      </c>
      <c r="N68" s="6">
        <f>IF($B68="","",IF(COUNTIF($B$5:$B$1004,$B68)&gt;1,"DUPLICATE","OK"))</f>
        <v/>
      </c>
    </row>
    <row r="69" spans="3:14">
      <c r="C69" s="7"/>
      <c r="E69" s="6">
        <f>IF($B69="","",VLOOKUP($D69,Customers!$B$5:$C$104,2,FALSE))</f>
        <v/>
      </c>
      <c r="H69" s="4"/>
      <c r="I69" s="8">
        <f>IF($B69="","",$C69+VLOOKUP($D69,Customers!$B$5:$E$104,4,FALSE))</f>
        <v/>
      </c>
      <c r="J69" s="5">
        <f>IF($B69="","",SUMIFS('Cash Receipts'!$F$5:$F$1004,'Cash Receipts'!$D$5:$D$1004,$B69))</f>
        <v/>
      </c>
      <c r="K69" s="5">
        <f>IF($B69="","",$H69-$J69)</f>
        <v/>
      </c>
      <c r="L69" s="6">
        <f>IF($B69="","",IF($K69&lt;=0,"Paid",IF($I69&lt;Settings!$C$7,"Overdue",IF($J69&gt;0,"Partial","Open"))))</f>
        <v/>
      </c>
      <c r="M69" s="6">
        <f>IF($B69="","",IF($K69&lt;=0,"",Settings!$C$7-$I69))</f>
        <v/>
      </c>
      <c r="N69" s="6">
        <f>IF($B69="","",IF(COUNTIF($B$5:$B$1004,$B69)&gt;1,"DUPLICATE","OK"))</f>
        <v/>
      </c>
    </row>
    <row r="70" spans="3:14">
      <c r="C70" s="7"/>
      <c r="E70" s="6">
        <f>IF($B70="","",VLOOKUP($D70,Customers!$B$5:$C$104,2,FALSE))</f>
        <v/>
      </c>
      <c r="H70" s="4"/>
      <c r="I70" s="8">
        <f>IF($B70="","",$C70+VLOOKUP($D70,Customers!$B$5:$E$104,4,FALSE))</f>
        <v/>
      </c>
      <c r="J70" s="5">
        <f>IF($B70="","",SUMIFS('Cash Receipts'!$F$5:$F$1004,'Cash Receipts'!$D$5:$D$1004,$B70))</f>
        <v/>
      </c>
      <c r="K70" s="5">
        <f>IF($B70="","",$H70-$J70)</f>
        <v/>
      </c>
      <c r="L70" s="6">
        <f>IF($B70="","",IF($K70&lt;=0,"Paid",IF($I70&lt;Settings!$C$7,"Overdue",IF($J70&gt;0,"Partial","Open"))))</f>
        <v/>
      </c>
      <c r="M70" s="6">
        <f>IF($B70="","",IF($K70&lt;=0,"",Settings!$C$7-$I70))</f>
        <v/>
      </c>
      <c r="N70" s="6">
        <f>IF($B70="","",IF(COUNTIF($B$5:$B$1004,$B70)&gt;1,"DUPLICATE","OK"))</f>
        <v/>
      </c>
    </row>
    <row r="71" spans="3:14">
      <c r="C71" s="7"/>
      <c r="E71" s="6">
        <f>IF($B71="","",VLOOKUP($D71,Customers!$B$5:$C$104,2,FALSE))</f>
        <v/>
      </c>
      <c r="H71" s="4"/>
      <c r="I71" s="8">
        <f>IF($B71="","",$C71+VLOOKUP($D71,Customers!$B$5:$E$104,4,FALSE))</f>
        <v/>
      </c>
      <c r="J71" s="5">
        <f>IF($B71="","",SUMIFS('Cash Receipts'!$F$5:$F$1004,'Cash Receipts'!$D$5:$D$1004,$B71))</f>
        <v/>
      </c>
      <c r="K71" s="5">
        <f>IF($B71="","",$H71-$J71)</f>
        <v/>
      </c>
      <c r="L71" s="6">
        <f>IF($B71="","",IF($K71&lt;=0,"Paid",IF($I71&lt;Settings!$C$7,"Overdue",IF($J71&gt;0,"Partial","Open"))))</f>
        <v/>
      </c>
      <c r="M71" s="6">
        <f>IF($B71="","",IF($K71&lt;=0,"",Settings!$C$7-$I71))</f>
        <v/>
      </c>
      <c r="N71" s="6">
        <f>IF($B71="","",IF(COUNTIF($B$5:$B$1004,$B71)&gt;1,"DUPLICATE","OK"))</f>
        <v/>
      </c>
    </row>
    <row r="72" spans="3:14">
      <c r="C72" s="7"/>
      <c r="E72" s="6">
        <f>IF($B72="","",VLOOKUP($D72,Customers!$B$5:$C$104,2,FALSE))</f>
        <v/>
      </c>
      <c r="H72" s="4"/>
      <c r="I72" s="8">
        <f>IF($B72="","",$C72+VLOOKUP($D72,Customers!$B$5:$E$104,4,FALSE))</f>
        <v/>
      </c>
      <c r="J72" s="5">
        <f>IF($B72="","",SUMIFS('Cash Receipts'!$F$5:$F$1004,'Cash Receipts'!$D$5:$D$1004,$B72))</f>
        <v/>
      </c>
      <c r="K72" s="5">
        <f>IF($B72="","",$H72-$J72)</f>
        <v/>
      </c>
      <c r="L72" s="6">
        <f>IF($B72="","",IF($K72&lt;=0,"Paid",IF($I72&lt;Settings!$C$7,"Overdue",IF($J72&gt;0,"Partial","Open"))))</f>
        <v/>
      </c>
      <c r="M72" s="6">
        <f>IF($B72="","",IF($K72&lt;=0,"",Settings!$C$7-$I72))</f>
        <v/>
      </c>
      <c r="N72" s="6">
        <f>IF($B72="","",IF(COUNTIF($B$5:$B$1004,$B72)&gt;1,"DUPLICATE","OK"))</f>
        <v/>
      </c>
    </row>
    <row r="73" spans="3:14">
      <c r="C73" s="7"/>
      <c r="E73" s="6">
        <f>IF($B73="","",VLOOKUP($D73,Customers!$B$5:$C$104,2,FALSE))</f>
        <v/>
      </c>
      <c r="H73" s="4"/>
      <c r="I73" s="8">
        <f>IF($B73="","",$C73+VLOOKUP($D73,Customers!$B$5:$E$104,4,FALSE))</f>
        <v/>
      </c>
      <c r="J73" s="5">
        <f>IF($B73="","",SUMIFS('Cash Receipts'!$F$5:$F$1004,'Cash Receipts'!$D$5:$D$1004,$B73))</f>
        <v/>
      </c>
      <c r="K73" s="5">
        <f>IF($B73="","",$H73-$J73)</f>
        <v/>
      </c>
      <c r="L73" s="6">
        <f>IF($B73="","",IF($K73&lt;=0,"Paid",IF($I73&lt;Settings!$C$7,"Overdue",IF($J73&gt;0,"Partial","Open"))))</f>
        <v/>
      </c>
      <c r="M73" s="6">
        <f>IF($B73="","",IF($K73&lt;=0,"",Settings!$C$7-$I73))</f>
        <v/>
      </c>
      <c r="N73" s="6">
        <f>IF($B73="","",IF(COUNTIF($B$5:$B$1004,$B73)&gt;1,"DUPLICATE","OK"))</f>
        <v/>
      </c>
    </row>
    <row r="74" spans="3:14">
      <c r="C74" s="7"/>
      <c r="E74" s="6">
        <f>IF($B74="","",VLOOKUP($D74,Customers!$B$5:$C$104,2,FALSE))</f>
        <v/>
      </c>
      <c r="H74" s="4"/>
      <c r="I74" s="8">
        <f>IF($B74="","",$C74+VLOOKUP($D74,Customers!$B$5:$E$104,4,FALSE))</f>
        <v/>
      </c>
      <c r="J74" s="5">
        <f>IF($B74="","",SUMIFS('Cash Receipts'!$F$5:$F$1004,'Cash Receipts'!$D$5:$D$1004,$B74))</f>
        <v/>
      </c>
      <c r="K74" s="5">
        <f>IF($B74="","",$H74-$J74)</f>
        <v/>
      </c>
      <c r="L74" s="6">
        <f>IF($B74="","",IF($K74&lt;=0,"Paid",IF($I74&lt;Settings!$C$7,"Overdue",IF($J74&gt;0,"Partial","Open"))))</f>
        <v/>
      </c>
      <c r="M74" s="6">
        <f>IF($B74="","",IF($K74&lt;=0,"",Settings!$C$7-$I74))</f>
        <v/>
      </c>
      <c r="N74" s="6">
        <f>IF($B74="","",IF(COUNTIF($B$5:$B$1004,$B74)&gt;1,"DUPLICATE","OK"))</f>
        <v/>
      </c>
    </row>
    <row r="75" spans="3:14">
      <c r="C75" s="7"/>
      <c r="E75" s="6">
        <f>IF($B75="","",VLOOKUP($D75,Customers!$B$5:$C$104,2,FALSE))</f>
        <v/>
      </c>
      <c r="H75" s="4"/>
      <c r="I75" s="8">
        <f>IF($B75="","",$C75+VLOOKUP($D75,Customers!$B$5:$E$104,4,FALSE))</f>
        <v/>
      </c>
      <c r="J75" s="5">
        <f>IF($B75="","",SUMIFS('Cash Receipts'!$F$5:$F$1004,'Cash Receipts'!$D$5:$D$1004,$B75))</f>
        <v/>
      </c>
      <c r="K75" s="5">
        <f>IF($B75="","",$H75-$J75)</f>
        <v/>
      </c>
      <c r="L75" s="6">
        <f>IF($B75="","",IF($K75&lt;=0,"Paid",IF($I75&lt;Settings!$C$7,"Overdue",IF($J75&gt;0,"Partial","Open"))))</f>
        <v/>
      </c>
      <c r="M75" s="6">
        <f>IF($B75="","",IF($K75&lt;=0,"",Settings!$C$7-$I75))</f>
        <v/>
      </c>
      <c r="N75" s="6">
        <f>IF($B75="","",IF(COUNTIF($B$5:$B$1004,$B75)&gt;1,"DUPLICATE","OK"))</f>
        <v/>
      </c>
    </row>
    <row r="76" spans="3:14">
      <c r="C76" s="7"/>
      <c r="E76" s="6">
        <f>IF($B76="","",VLOOKUP($D76,Customers!$B$5:$C$104,2,FALSE))</f>
        <v/>
      </c>
      <c r="H76" s="4"/>
      <c r="I76" s="8">
        <f>IF($B76="","",$C76+VLOOKUP($D76,Customers!$B$5:$E$104,4,FALSE))</f>
        <v/>
      </c>
      <c r="J76" s="5">
        <f>IF($B76="","",SUMIFS('Cash Receipts'!$F$5:$F$1004,'Cash Receipts'!$D$5:$D$1004,$B76))</f>
        <v/>
      </c>
      <c r="K76" s="5">
        <f>IF($B76="","",$H76-$J76)</f>
        <v/>
      </c>
      <c r="L76" s="6">
        <f>IF($B76="","",IF($K76&lt;=0,"Paid",IF($I76&lt;Settings!$C$7,"Overdue",IF($J76&gt;0,"Partial","Open"))))</f>
        <v/>
      </c>
      <c r="M76" s="6">
        <f>IF($B76="","",IF($K76&lt;=0,"",Settings!$C$7-$I76))</f>
        <v/>
      </c>
      <c r="N76" s="6">
        <f>IF($B76="","",IF(COUNTIF($B$5:$B$1004,$B76)&gt;1,"DUPLICATE","OK"))</f>
        <v/>
      </c>
    </row>
    <row r="77" spans="3:14">
      <c r="C77" s="7"/>
      <c r="E77" s="6">
        <f>IF($B77="","",VLOOKUP($D77,Customers!$B$5:$C$104,2,FALSE))</f>
        <v/>
      </c>
      <c r="H77" s="4"/>
      <c r="I77" s="8">
        <f>IF($B77="","",$C77+VLOOKUP($D77,Customers!$B$5:$E$104,4,FALSE))</f>
        <v/>
      </c>
      <c r="J77" s="5">
        <f>IF($B77="","",SUMIFS('Cash Receipts'!$F$5:$F$1004,'Cash Receipts'!$D$5:$D$1004,$B77))</f>
        <v/>
      </c>
      <c r="K77" s="5">
        <f>IF($B77="","",$H77-$J77)</f>
        <v/>
      </c>
      <c r="L77" s="6">
        <f>IF($B77="","",IF($K77&lt;=0,"Paid",IF($I77&lt;Settings!$C$7,"Overdue",IF($J77&gt;0,"Partial","Open"))))</f>
        <v/>
      </c>
      <c r="M77" s="6">
        <f>IF($B77="","",IF($K77&lt;=0,"",Settings!$C$7-$I77))</f>
        <v/>
      </c>
      <c r="N77" s="6">
        <f>IF($B77="","",IF(COUNTIF($B$5:$B$1004,$B77)&gt;1,"DUPLICATE","OK"))</f>
        <v/>
      </c>
    </row>
    <row r="78" spans="3:14">
      <c r="C78" s="7"/>
      <c r="E78" s="6">
        <f>IF($B78="","",VLOOKUP($D78,Customers!$B$5:$C$104,2,FALSE))</f>
        <v/>
      </c>
      <c r="H78" s="4"/>
      <c r="I78" s="8">
        <f>IF($B78="","",$C78+VLOOKUP($D78,Customers!$B$5:$E$104,4,FALSE))</f>
        <v/>
      </c>
      <c r="J78" s="5">
        <f>IF($B78="","",SUMIFS('Cash Receipts'!$F$5:$F$1004,'Cash Receipts'!$D$5:$D$1004,$B78))</f>
        <v/>
      </c>
      <c r="K78" s="5">
        <f>IF($B78="","",$H78-$J78)</f>
        <v/>
      </c>
      <c r="L78" s="6">
        <f>IF($B78="","",IF($K78&lt;=0,"Paid",IF($I78&lt;Settings!$C$7,"Overdue",IF($J78&gt;0,"Partial","Open"))))</f>
        <v/>
      </c>
      <c r="M78" s="6">
        <f>IF($B78="","",IF($K78&lt;=0,"",Settings!$C$7-$I78))</f>
        <v/>
      </c>
      <c r="N78" s="6">
        <f>IF($B78="","",IF(COUNTIF($B$5:$B$1004,$B78)&gt;1,"DUPLICATE","OK"))</f>
        <v/>
      </c>
    </row>
    <row r="79" spans="3:14">
      <c r="C79" s="7"/>
      <c r="E79" s="6">
        <f>IF($B79="","",VLOOKUP($D79,Customers!$B$5:$C$104,2,FALSE))</f>
        <v/>
      </c>
      <c r="H79" s="4"/>
      <c r="I79" s="8">
        <f>IF($B79="","",$C79+VLOOKUP($D79,Customers!$B$5:$E$104,4,FALSE))</f>
        <v/>
      </c>
      <c r="J79" s="5">
        <f>IF($B79="","",SUMIFS('Cash Receipts'!$F$5:$F$1004,'Cash Receipts'!$D$5:$D$1004,$B79))</f>
        <v/>
      </c>
      <c r="K79" s="5">
        <f>IF($B79="","",$H79-$J79)</f>
        <v/>
      </c>
      <c r="L79" s="6">
        <f>IF($B79="","",IF($K79&lt;=0,"Paid",IF($I79&lt;Settings!$C$7,"Overdue",IF($J79&gt;0,"Partial","Open"))))</f>
        <v/>
      </c>
      <c r="M79" s="6">
        <f>IF($B79="","",IF($K79&lt;=0,"",Settings!$C$7-$I79))</f>
        <v/>
      </c>
      <c r="N79" s="6">
        <f>IF($B79="","",IF(COUNTIF($B$5:$B$1004,$B79)&gt;1,"DUPLICATE","OK"))</f>
        <v/>
      </c>
    </row>
    <row r="80" spans="3:14">
      <c r="C80" s="7"/>
      <c r="E80" s="6">
        <f>IF($B80="","",VLOOKUP($D80,Customers!$B$5:$C$104,2,FALSE))</f>
        <v/>
      </c>
      <c r="H80" s="4"/>
      <c r="I80" s="8">
        <f>IF($B80="","",$C80+VLOOKUP($D80,Customers!$B$5:$E$104,4,FALSE))</f>
        <v/>
      </c>
      <c r="J80" s="5">
        <f>IF($B80="","",SUMIFS('Cash Receipts'!$F$5:$F$1004,'Cash Receipts'!$D$5:$D$1004,$B80))</f>
        <v/>
      </c>
      <c r="K80" s="5">
        <f>IF($B80="","",$H80-$J80)</f>
        <v/>
      </c>
      <c r="L80" s="6">
        <f>IF($B80="","",IF($K80&lt;=0,"Paid",IF($I80&lt;Settings!$C$7,"Overdue",IF($J80&gt;0,"Partial","Open"))))</f>
        <v/>
      </c>
      <c r="M80" s="6">
        <f>IF($B80="","",IF($K80&lt;=0,"",Settings!$C$7-$I80))</f>
        <v/>
      </c>
      <c r="N80" s="6">
        <f>IF($B80="","",IF(COUNTIF($B$5:$B$1004,$B80)&gt;1,"DUPLICATE","OK"))</f>
        <v/>
      </c>
    </row>
    <row r="81" spans="3:14">
      <c r="C81" s="7"/>
      <c r="E81" s="6">
        <f>IF($B81="","",VLOOKUP($D81,Customers!$B$5:$C$104,2,FALSE))</f>
        <v/>
      </c>
      <c r="H81" s="4"/>
      <c r="I81" s="8">
        <f>IF($B81="","",$C81+VLOOKUP($D81,Customers!$B$5:$E$104,4,FALSE))</f>
        <v/>
      </c>
      <c r="J81" s="5">
        <f>IF($B81="","",SUMIFS('Cash Receipts'!$F$5:$F$1004,'Cash Receipts'!$D$5:$D$1004,$B81))</f>
        <v/>
      </c>
      <c r="K81" s="5">
        <f>IF($B81="","",$H81-$J81)</f>
        <v/>
      </c>
      <c r="L81" s="6">
        <f>IF($B81="","",IF($K81&lt;=0,"Paid",IF($I81&lt;Settings!$C$7,"Overdue",IF($J81&gt;0,"Partial","Open"))))</f>
        <v/>
      </c>
      <c r="M81" s="6">
        <f>IF($B81="","",IF($K81&lt;=0,"",Settings!$C$7-$I81))</f>
        <v/>
      </c>
      <c r="N81" s="6">
        <f>IF($B81="","",IF(COUNTIF($B$5:$B$1004,$B81)&gt;1,"DUPLICATE","OK"))</f>
        <v/>
      </c>
    </row>
    <row r="82" spans="3:14">
      <c r="C82" s="7"/>
      <c r="E82" s="6">
        <f>IF($B82="","",VLOOKUP($D82,Customers!$B$5:$C$104,2,FALSE))</f>
        <v/>
      </c>
      <c r="H82" s="4"/>
      <c r="I82" s="8">
        <f>IF($B82="","",$C82+VLOOKUP($D82,Customers!$B$5:$E$104,4,FALSE))</f>
        <v/>
      </c>
      <c r="J82" s="5">
        <f>IF($B82="","",SUMIFS('Cash Receipts'!$F$5:$F$1004,'Cash Receipts'!$D$5:$D$1004,$B82))</f>
        <v/>
      </c>
      <c r="K82" s="5">
        <f>IF($B82="","",$H82-$J82)</f>
        <v/>
      </c>
      <c r="L82" s="6">
        <f>IF($B82="","",IF($K82&lt;=0,"Paid",IF($I82&lt;Settings!$C$7,"Overdue",IF($J82&gt;0,"Partial","Open"))))</f>
        <v/>
      </c>
      <c r="M82" s="6">
        <f>IF($B82="","",IF($K82&lt;=0,"",Settings!$C$7-$I82))</f>
        <v/>
      </c>
      <c r="N82" s="6">
        <f>IF($B82="","",IF(COUNTIF($B$5:$B$1004,$B82)&gt;1,"DUPLICATE","OK"))</f>
        <v/>
      </c>
    </row>
    <row r="83" spans="3:14">
      <c r="C83" s="7"/>
      <c r="E83" s="6">
        <f>IF($B83="","",VLOOKUP($D83,Customers!$B$5:$C$104,2,FALSE))</f>
        <v/>
      </c>
      <c r="H83" s="4"/>
      <c r="I83" s="8">
        <f>IF($B83="","",$C83+VLOOKUP($D83,Customers!$B$5:$E$104,4,FALSE))</f>
        <v/>
      </c>
      <c r="J83" s="5">
        <f>IF($B83="","",SUMIFS('Cash Receipts'!$F$5:$F$1004,'Cash Receipts'!$D$5:$D$1004,$B83))</f>
        <v/>
      </c>
      <c r="K83" s="5">
        <f>IF($B83="","",$H83-$J83)</f>
        <v/>
      </c>
      <c r="L83" s="6">
        <f>IF($B83="","",IF($K83&lt;=0,"Paid",IF($I83&lt;Settings!$C$7,"Overdue",IF($J83&gt;0,"Partial","Open"))))</f>
        <v/>
      </c>
      <c r="M83" s="6">
        <f>IF($B83="","",IF($K83&lt;=0,"",Settings!$C$7-$I83))</f>
        <v/>
      </c>
      <c r="N83" s="6">
        <f>IF($B83="","",IF(COUNTIF($B$5:$B$1004,$B83)&gt;1,"DUPLICATE","OK"))</f>
        <v/>
      </c>
    </row>
    <row r="84" spans="3:14">
      <c r="C84" s="7"/>
      <c r="E84" s="6">
        <f>IF($B84="","",VLOOKUP($D84,Customers!$B$5:$C$104,2,FALSE))</f>
        <v/>
      </c>
      <c r="H84" s="4"/>
      <c r="I84" s="8">
        <f>IF($B84="","",$C84+VLOOKUP($D84,Customers!$B$5:$E$104,4,FALSE))</f>
        <v/>
      </c>
      <c r="J84" s="5">
        <f>IF($B84="","",SUMIFS('Cash Receipts'!$F$5:$F$1004,'Cash Receipts'!$D$5:$D$1004,$B84))</f>
        <v/>
      </c>
      <c r="K84" s="5">
        <f>IF($B84="","",$H84-$J84)</f>
        <v/>
      </c>
      <c r="L84" s="6">
        <f>IF($B84="","",IF($K84&lt;=0,"Paid",IF($I84&lt;Settings!$C$7,"Overdue",IF($J84&gt;0,"Partial","Open"))))</f>
        <v/>
      </c>
      <c r="M84" s="6">
        <f>IF($B84="","",IF($K84&lt;=0,"",Settings!$C$7-$I84))</f>
        <v/>
      </c>
      <c r="N84" s="6">
        <f>IF($B84="","",IF(COUNTIF($B$5:$B$1004,$B84)&gt;1,"DUPLICATE","OK"))</f>
        <v/>
      </c>
    </row>
    <row r="85" spans="3:14">
      <c r="C85" s="7"/>
      <c r="E85" s="6">
        <f>IF($B85="","",VLOOKUP($D85,Customers!$B$5:$C$104,2,FALSE))</f>
        <v/>
      </c>
      <c r="H85" s="4"/>
      <c r="I85" s="8">
        <f>IF($B85="","",$C85+VLOOKUP($D85,Customers!$B$5:$E$104,4,FALSE))</f>
        <v/>
      </c>
      <c r="J85" s="5">
        <f>IF($B85="","",SUMIFS('Cash Receipts'!$F$5:$F$1004,'Cash Receipts'!$D$5:$D$1004,$B85))</f>
        <v/>
      </c>
      <c r="K85" s="5">
        <f>IF($B85="","",$H85-$J85)</f>
        <v/>
      </c>
      <c r="L85" s="6">
        <f>IF($B85="","",IF($K85&lt;=0,"Paid",IF($I85&lt;Settings!$C$7,"Overdue",IF($J85&gt;0,"Partial","Open"))))</f>
        <v/>
      </c>
      <c r="M85" s="6">
        <f>IF($B85="","",IF($K85&lt;=0,"",Settings!$C$7-$I85))</f>
        <v/>
      </c>
      <c r="N85" s="6">
        <f>IF($B85="","",IF(COUNTIF($B$5:$B$1004,$B85)&gt;1,"DUPLICATE","OK"))</f>
        <v/>
      </c>
    </row>
    <row r="86" spans="3:14">
      <c r="C86" s="7"/>
      <c r="E86" s="6">
        <f>IF($B86="","",VLOOKUP($D86,Customers!$B$5:$C$104,2,FALSE))</f>
        <v/>
      </c>
      <c r="H86" s="4"/>
      <c r="I86" s="8">
        <f>IF($B86="","",$C86+VLOOKUP($D86,Customers!$B$5:$E$104,4,FALSE))</f>
        <v/>
      </c>
      <c r="J86" s="5">
        <f>IF($B86="","",SUMIFS('Cash Receipts'!$F$5:$F$1004,'Cash Receipts'!$D$5:$D$1004,$B86))</f>
        <v/>
      </c>
      <c r="K86" s="5">
        <f>IF($B86="","",$H86-$J86)</f>
        <v/>
      </c>
      <c r="L86" s="6">
        <f>IF($B86="","",IF($K86&lt;=0,"Paid",IF($I86&lt;Settings!$C$7,"Overdue",IF($J86&gt;0,"Partial","Open"))))</f>
        <v/>
      </c>
      <c r="M86" s="6">
        <f>IF($B86="","",IF($K86&lt;=0,"",Settings!$C$7-$I86))</f>
        <v/>
      </c>
      <c r="N86" s="6">
        <f>IF($B86="","",IF(COUNTIF($B$5:$B$1004,$B86)&gt;1,"DUPLICATE","OK"))</f>
        <v/>
      </c>
    </row>
    <row r="87" spans="3:14">
      <c r="C87" s="7"/>
      <c r="E87" s="6">
        <f>IF($B87="","",VLOOKUP($D87,Customers!$B$5:$C$104,2,FALSE))</f>
        <v/>
      </c>
      <c r="H87" s="4"/>
      <c r="I87" s="8">
        <f>IF($B87="","",$C87+VLOOKUP($D87,Customers!$B$5:$E$104,4,FALSE))</f>
        <v/>
      </c>
      <c r="J87" s="5">
        <f>IF($B87="","",SUMIFS('Cash Receipts'!$F$5:$F$1004,'Cash Receipts'!$D$5:$D$1004,$B87))</f>
        <v/>
      </c>
      <c r="K87" s="5">
        <f>IF($B87="","",$H87-$J87)</f>
        <v/>
      </c>
      <c r="L87" s="6">
        <f>IF($B87="","",IF($K87&lt;=0,"Paid",IF($I87&lt;Settings!$C$7,"Overdue",IF($J87&gt;0,"Partial","Open"))))</f>
        <v/>
      </c>
      <c r="M87" s="6">
        <f>IF($B87="","",IF($K87&lt;=0,"",Settings!$C$7-$I87))</f>
        <v/>
      </c>
      <c r="N87" s="6">
        <f>IF($B87="","",IF(COUNTIF($B$5:$B$1004,$B87)&gt;1,"DUPLICATE","OK"))</f>
        <v/>
      </c>
    </row>
    <row r="88" spans="3:14">
      <c r="C88" s="7"/>
      <c r="E88" s="6">
        <f>IF($B88="","",VLOOKUP($D88,Customers!$B$5:$C$104,2,FALSE))</f>
        <v/>
      </c>
      <c r="H88" s="4"/>
      <c r="I88" s="8">
        <f>IF($B88="","",$C88+VLOOKUP($D88,Customers!$B$5:$E$104,4,FALSE))</f>
        <v/>
      </c>
      <c r="J88" s="5">
        <f>IF($B88="","",SUMIFS('Cash Receipts'!$F$5:$F$1004,'Cash Receipts'!$D$5:$D$1004,$B88))</f>
        <v/>
      </c>
      <c r="K88" s="5">
        <f>IF($B88="","",$H88-$J88)</f>
        <v/>
      </c>
      <c r="L88" s="6">
        <f>IF($B88="","",IF($K88&lt;=0,"Paid",IF($I88&lt;Settings!$C$7,"Overdue",IF($J88&gt;0,"Partial","Open"))))</f>
        <v/>
      </c>
      <c r="M88" s="6">
        <f>IF($B88="","",IF($K88&lt;=0,"",Settings!$C$7-$I88))</f>
        <v/>
      </c>
      <c r="N88" s="6">
        <f>IF($B88="","",IF(COUNTIF($B$5:$B$1004,$B88)&gt;1,"DUPLICATE","OK"))</f>
        <v/>
      </c>
    </row>
    <row r="89" spans="3:14">
      <c r="C89" s="7"/>
      <c r="E89" s="6">
        <f>IF($B89="","",VLOOKUP($D89,Customers!$B$5:$C$104,2,FALSE))</f>
        <v/>
      </c>
      <c r="H89" s="4"/>
      <c r="I89" s="8">
        <f>IF($B89="","",$C89+VLOOKUP($D89,Customers!$B$5:$E$104,4,FALSE))</f>
        <v/>
      </c>
      <c r="J89" s="5">
        <f>IF($B89="","",SUMIFS('Cash Receipts'!$F$5:$F$1004,'Cash Receipts'!$D$5:$D$1004,$B89))</f>
        <v/>
      </c>
      <c r="K89" s="5">
        <f>IF($B89="","",$H89-$J89)</f>
        <v/>
      </c>
      <c r="L89" s="6">
        <f>IF($B89="","",IF($K89&lt;=0,"Paid",IF($I89&lt;Settings!$C$7,"Overdue",IF($J89&gt;0,"Partial","Open"))))</f>
        <v/>
      </c>
      <c r="M89" s="6">
        <f>IF($B89="","",IF($K89&lt;=0,"",Settings!$C$7-$I89))</f>
        <v/>
      </c>
      <c r="N89" s="6">
        <f>IF($B89="","",IF(COUNTIF($B$5:$B$1004,$B89)&gt;1,"DUPLICATE","OK"))</f>
        <v/>
      </c>
    </row>
    <row r="90" spans="3:14">
      <c r="C90" s="7"/>
      <c r="E90" s="6">
        <f>IF($B90="","",VLOOKUP($D90,Customers!$B$5:$C$104,2,FALSE))</f>
        <v/>
      </c>
      <c r="H90" s="4"/>
      <c r="I90" s="8">
        <f>IF($B90="","",$C90+VLOOKUP($D90,Customers!$B$5:$E$104,4,FALSE))</f>
        <v/>
      </c>
      <c r="J90" s="5">
        <f>IF($B90="","",SUMIFS('Cash Receipts'!$F$5:$F$1004,'Cash Receipts'!$D$5:$D$1004,$B90))</f>
        <v/>
      </c>
      <c r="K90" s="5">
        <f>IF($B90="","",$H90-$J90)</f>
        <v/>
      </c>
      <c r="L90" s="6">
        <f>IF($B90="","",IF($K90&lt;=0,"Paid",IF($I90&lt;Settings!$C$7,"Overdue",IF($J90&gt;0,"Partial","Open"))))</f>
        <v/>
      </c>
      <c r="M90" s="6">
        <f>IF($B90="","",IF($K90&lt;=0,"",Settings!$C$7-$I90))</f>
        <v/>
      </c>
      <c r="N90" s="6">
        <f>IF($B90="","",IF(COUNTIF($B$5:$B$1004,$B90)&gt;1,"DUPLICATE","OK"))</f>
        <v/>
      </c>
    </row>
    <row r="91" spans="3:14">
      <c r="C91" s="7"/>
      <c r="E91" s="6">
        <f>IF($B91="","",VLOOKUP($D91,Customers!$B$5:$C$104,2,FALSE))</f>
        <v/>
      </c>
      <c r="H91" s="4"/>
      <c r="I91" s="8">
        <f>IF($B91="","",$C91+VLOOKUP($D91,Customers!$B$5:$E$104,4,FALSE))</f>
        <v/>
      </c>
      <c r="J91" s="5">
        <f>IF($B91="","",SUMIFS('Cash Receipts'!$F$5:$F$1004,'Cash Receipts'!$D$5:$D$1004,$B91))</f>
        <v/>
      </c>
      <c r="K91" s="5">
        <f>IF($B91="","",$H91-$J91)</f>
        <v/>
      </c>
      <c r="L91" s="6">
        <f>IF($B91="","",IF($K91&lt;=0,"Paid",IF($I91&lt;Settings!$C$7,"Overdue",IF($J91&gt;0,"Partial","Open"))))</f>
        <v/>
      </c>
      <c r="M91" s="6">
        <f>IF($B91="","",IF($K91&lt;=0,"",Settings!$C$7-$I91))</f>
        <v/>
      </c>
      <c r="N91" s="6">
        <f>IF($B91="","",IF(COUNTIF($B$5:$B$1004,$B91)&gt;1,"DUPLICATE","OK"))</f>
        <v/>
      </c>
    </row>
    <row r="92" spans="3:14">
      <c r="C92" s="7"/>
      <c r="E92" s="6">
        <f>IF($B92="","",VLOOKUP($D92,Customers!$B$5:$C$104,2,FALSE))</f>
        <v/>
      </c>
      <c r="H92" s="4"/>
      <c r="I92" s="8">
        <f>IF($B92="","",$C92+VLOOKUP($D92,Customers!$B$5:$E$104,4,FALSE))</f>
        <v/>
      </c>
      <c r="J92" s="5">
        <f>IF($B92="","",SUMIFS('Cash Receipts'!$F$5:$F$1004,'Cash Receipts'!$D$5:$D$1004,$B92))</f>
        <v/>
      </c>
      <c r="K92" s="5">
        <f>IF($B92="","",$H92-$J92)</f>
        <v/>
      </c>
      <c r="L92" s="6">
        <f>IF($B92="","",IF($K92&lt;=0,"Paid",IF($I92&lt;Settings!$C$7,"Overdue",IF($J92&gt;0,"Partial","Open"))))</f>
        <v/>
      </c>
      <c r="M92" s="6">
        <f>IF($B92="","",IF($K92&lt;=0,"",Settings!$C$7-$I92))</f>
        <v/>
      </c>
      <c r="N92" s="6">
        <f>IF($B92="","",IF(COUNTIF($B$5:$B$1004,$B92)&gt;1,"DUPLICATE","OK"))</f>
        <v/>
      </c>
    </row>
    <row r="93" spans="3:14">
      <c r="C93" s="7"/>
      <c r="E93" s="6">
        <f>IF($B93="","",VLOOKUP($D93,Customers!$B$5:$C$104,2,FALSE))</f>
        <v/>
      </c>
      <c r="H93" s="4"/>
      <c r="I93" s="8">
        <f>IF($B93="","",$C93+VLOOKUP($D93,Customers!$B$5:$E$104,4,FALSE))</f>
        <v/>
      </c>
      <c r="J93" s="5">
        <f>IF($B93="","",SUMIFS('Cash Receipts'!$F$5:$F$1004,'Cash Receipts'!$D$5:$D$1004,$B93))</f>
        <v/>
      </c>
      <c r="K93" s="5">
        <f>IF($B93="","",$H93-$J93)</f>
        <v/>
      </c>
      <c r="L93" s="6">
        <f>IF($B93="","",IF($K93&lt;=0,"Paid",IF($I93&lt;Settings!$C$7,"Overdue",IF($J93&gt;0,"Partial","Open"))))</f>
        <v/>
      </c>
      <c r="M93" s="6">
        <f>IF($B93="","",IF($K93&lt;=0,"",Settings!$C$7-$I93))</f>
        <v/>
      </c>
      <c r="N93" s="6">
        <f>IF($B93="","",IF(COUNTIF($B$5:$B$1004,$B93)&gt;1,"DUPLICATE","OK"))</f>
        <v/>
      </c>
    </row>
    <row r="94" spans="3:14">
      <c r="C94" s="7"/>
      <c r="E94" s="6">
        <f>IF($B94="","",VLOOKUP($D94,Customers!$B$5:$C$104,2,FALSE))</f>
        <v/>
      </c>
      <c r="H94" s="4"/>
      <c r="I94" s="8">
        <f>IF($B94="","",$C94+VLOOKUP($D94,Customers!$B$5:$E$104,4,FALSE))</f>
        <v/>
      </c>
      <c r="J94" s="5">
        <f>IF($B94="","",SUMIFS('Cash Receipts'!$F$5:$F$1004,'Cash Receipts'!$D$5:$D$1004,$B94))</f>
        <v/>
      </c>
      <c r="K94" s="5">
        <f>IF($B94="","",$H94-$J94)</f>
        <v/>
      </c>
      <c r="L94" s="6">
        <f>IF($B94="","",IF($K94&lt;=0,"Paid",IF($I94&lt;Settings!$C$7,"Overdue",IF($J94&gt;0,"Partial","Open"))))</f>
        <v/>
      </c>
      <c r="M94" s="6">
        <f>IF($B94="","",IF($K94&lt;=0,"",Settings!$C$7-$I94))</f>
        <v/>
      </c>
      <c r="N94" s="6">
        <f>IF($B94="","",IF(COUNTIF($B$5:$B$1004,$B94)&gt;1,"DUPLICATE","OK"))</f>
        <v/>
      </c>
    </row>
    <row r="95" spans="3:14">
      <c r="C95" s="7"/>
      <c r="E95" s="6">
        <f>IF($B95="","",VLOOKUP($D95,Customers!$B$5:$C$104,2,FALSE))</f>
        <v/>
      </c>
      <c r="H95" s="4"/>
      <c r="I95" s="8">
        <f>IF($B95="","",$C95+VLOOKUP($D95,Customers!$B$5:$E$104,4,FALSE))</f>
        <v/>
      </c>
      <c r="J95" s="5">
        <f>IF($B95="","",SUMIFS('Cash Receipts'!$F$5:$F$1004,'Cash Receipts'!$D$5:$D$1004,$B95))</f>
        <v/>
      </c>
      <c r="K95" s="5">
        <f>IF($B95="","",$H95-$J95)</f>
        <v/>
      </c>
      <c r="L95" s="6">
        <f>IF($B95="","",IF($K95&lt;=0,"Paid",IF($I95&lt;Settings!$C$7,"Overdue",IF($J95&gt;0,"Partial","Open"))))</f>
        <v/>
      </c>
      <c r="M95" s="6">
        <f>IF($B95="","",IF($K95&lt;=0,"",Settings!$C$7-$I95))</f>
        <v/>
      </c>
      <c r="N95" s="6">
        <f>IF($B95="","",IF(COUNTIF($B$5:$B$1004,$B95)&gt;1,"DUPLICATE","OK"))</f>
        <v/>
      </c>
    </row>
    <row r="96" spans="3:14">
      <c r="C96" s="7"/>
      <c r="E96" s="6">
        <f>IF($B96="","",VLOOKUP($D96,Customers!$B$5:$C$104,2,FALSE))</f>
        <v/>
      </c>
      <c r="H96" s="4"/>
      <c r="I96" s="8">
        <f>IF($B96="","",$C96+VLOOKUP($D96,Customers!$B$5:$E$104,4,FALSE))</f>
        <v/>
      </c>
      <c r="J96" s="5">
        <f>IF($B96="","",SUMIFS('Cash Receipts'!$F$5:$F$1004,'Cash Receipts'!$D$5:$D$1004,$B96))</f>
        <v/>
      </c>
      <c r="K96" s="5">
        <f>IF($B96="","",$H96-$J96)</f>
        <v/>
      </c>
      <c r="L96" s="6">
        <f>IF($B96="","",IF($K96&lt;=0,"Paid",IF($I96&lt;Settings!$C$7,"Overdue",IF($J96&gt;0,"Partial","Open"))))</f>
        <v/>
      </c>
      <c r="M96" s="6">
        <f>IF($B96="","",IF($K96&lt;=0,"",Settings!$C$7-$I96))</f>
        <v/>
      </c>
      <c r="N96" s="6">
        <f>IF($B96="","",IF(COUNTIF($B$5:$B$1004,$B96)&gt;1,"DUPLICATE","OK"))</f>
        <v/>
      </c>
    </row>
    <row r="97" spans="3:14">
      <c r="C97" s="7"/>
      <c r="E97" s="6">
        <f>IF($B97="","",VLOOKUP($D97,Customers!$B$5:$C$104,2,FALSE))</f>
        <v/>
      </c>
      <c r="H97" s="4"/>
      <c r="I97" s="8">
        <f>IF($B97="","",$C97+VLOOKUP($D97,Customers!$B$5:$E$104,4,FALSE))</f>
        <v/>
      </c>
      <c r="J97" s="5">
        <f>IF($B97="","",SUMIFS('Cash Receipts'!$F$5:$F$1004,'Cash Receipts'!$D$5:$D$1004,$B97))</f>
        <v/>
      </c>
      <c r="K97" s="5">
        <f>IF($B97="","",$H97-$J97)</f>
        <v/>
      </c>
      <c r="L97" s="6">
        <f>IF($B97="","",IF($K97&lt;=0,"Paid",IF($I97&lt;Settings!$C$7,"Overdue",IF($J97&gt;0,"Partial","Open"))))</f>
        <v/>
      </c>
      <c r="M97" s="6">
        <f>IF($B97="","",IF($K97&lt;=0,"",Settings!$C$7-$I97))</f>
        <v/>
      </c>
      <c r="N97" s="6">
        <f>IF($B97="","",IF(COUNTIF($B$5:$B$1004,$B97)&gt;1,"DUPLICATE","OK"))</f>
        <v/>
      </c>
    </row>
    <row r="98" spans="3:14">
      <c r="C98" s="7"/>
      <c r="E98" s="6">
        <f>IF($B98="","",VLOOKUP($D98,Customers!$B$5:$C$104,2,FALSE))</f>
        <v/>
      </c>
      <c r="H98" s="4"/>
      <c r="I98" s="8">
        <f>IF($B98="","",$C98+VLOOKUP($D98,Customers!$B$5:$E$104,4,FALSE))</f>
        <v/>
      </c>
      <c r="J98" s="5">
        <f>IF($B98="","",SUMIFS('Cash Receipts'!$F$5:$F$1004,'Cash Receipts'!$D$5:$D$1004,$B98))</f>
        <v/>
      </c>
      <c r="K98" s="5">
        <f>IF($B98="","",$H98-$J98)</f>
        <v/>
      </c>
      <c r="L98" s="6">
        <f>IF($B98="","",IF($K98&lt;=0,"Paid",IF($I98&lt;Settings!$C$7,"Overdue",IF($J98&gt;0,"Partial","Open"))))</f>
        <v/>
      </c>
      <c r="M98" s="6">
        <f>IF($B98="","",IF($K98&lt;=0,"",Settings!$C$7-$I98))</f>
        <v/>
      </c>
      <c r="N98" s="6">
        <f>IF($B98="","",IF(COUNTIF($B$5:$B$1004,$B98)&gt;1,"DUPLICATE","OK"))</f>
        <v/>
      </c>
    </row>
    <row r="99" spans="3:14">
      <c r="C99" s="7"/>
      <c r="E99" s="6">
        <f>IF($B99="","",VLOOKUP($D99,Customers!$B$5:$C$104,2,FALSE))</f>
        <v/>
      </c>
      <c r="H99" s="4"/>
      <c r="I99" s="8">
        <f>IF($B99="","",$C99+VLOOKUP($D99,Customers!$B$5:$E$104,4,FALSE))</f>
        <v/>
      </c>
      <c r="J99" s="5">
        <f>IF($B99="","",SUMIFS('Cash Receipts'!$F$5:$F$1004,'Cash Receipts'!$D$5:$D$1004,$B99))</f>
        <v/>
      </c>
      <c r="K99" s="5">
        <f>IF($B99="","",$H99-$J99)</f>
        <v/>
      </c>
      <c r="L99" s="6">
        <f>IF($B99="","",IF($K99&lt;=0,"Paid",IF($I99&lt;Settings!$C$7,"Overdue",IF($J99&gt;0,"Partial","Open"))))</f>
        <v/>
      </c>
      <c r="M99" s="6">
        <f>IF($B99="","",IF($K99&lt;=0,"",Settings!$C$7-$I99))</f>
        <v/>
      </c>
      <c r="N99" s="6">
        <f>IF($B99="","",IF(COUNTIF($B$5:$B$1004,$B99)&gt;1,"DUPLICATE","OK"))</f>
        <v/>
      </c>
    </row>
    <row r="100" spans="3:14">
      <c r="C100" s="7"/>
      <c r="E100" s="6">
        <f>IF($B100="","",VLOOKUP($D100,Customers!$B$5:$C$104,2,FALSE))</f>
        <v/>
      </c>
      <c r="H100" s="4"/>
      <c r="I100" s="8">
        <f>IF($B100="","",$C100+VLOOKUP($D100,Customers!$B$5:$E$104,4,FALSE))</f>
        <v/>
      </c>
      <c r="J100" s="5">
        <f>IF($B100="","",SUMIFS('Cash Receipts'!$F$5:$F$1004,'Cash Receipts'!$D$5:$D$1004,$B100))</f>
        <v/>
      </c>
      <c r="K100" s="5">
        <f>IF($B100="","",$H100-$J100)</f>
        <v/>
      </c>
      <c r="L100" s="6">
        <f>IF($B100="","",IF($K100&lt;=0,"Paid",IF($I100&lt;Settings!$C$7,"Overdue",IF($J100&gt;0,"Partial","Open"))))</f>
        <v/>
      </c>
      <c r="M100" s="6">
        <f>IF($B100="","",IF($K100&lt;=0,"",Settings!$C$7-$I100))</f>
        <v/>
      </c>
      <c r="N100" s="6">
        <f>IF($B100="","",IF(COUNTIF($B$5:$B$1004,$B100)&gt;1,"DUPLICATE","OK"))</f>
        <v/>
      </c>
    </row>
    <row r="101" spans="3:14">
      <c r="C101" s="7"/>
      <c r="E101" s="6">
        <f>IF($B101="","",VLOOKUP($D101,Customers!$B$5:$C$104,2,FALSE))</f>
        <v/>
      </c>
      <c r="H101" s="4"/>
      <c r="I101" s="8">
        <f>IF($B101="","",$C101+VLOOKUP($D101,Customers!$B$5:$E$104,4,FALSE))</f>
        <v/>
      </c>
      <c r="J101" s="5">
        <f>IF($B101="","",SUMIFS('Cash Receipts'!$F$5:$F$1004,'Cash Receipts'!$D$5:$D$1004,$B101))</f>
        <v/>
      </c>
      <c r="K101" s="5">
        <f>IF($B101="","",$H101-$J101)</f>
        <v/>
      </c>
      <c r="L101" s="6">
        <f>IF($B101="","",IF($K101&lt;=0,"Paid",IF($I101&lt;Settings!$C$7,"Overdue",IF($J101&gt;0,"Partial","Open"))))</f>
        <v/>
      </c>
      <c r="M101" s="6">
        <f>IF($B101="","",IF($K101&lt;=0,"",Settings!$C$7-$I101))</f>
        <v/>
      </c>
      <c r="N101" s="6">
        <f>IF($B101="","",IF(COUNTIF($B$5:$B$1004,$B101)&gt;1,"DUPLICATE","OK"))</f>
        <v/>
      </c>
    </row>
    <row r="102" spans="3:14">
      <c r="C102" s="7"/>
      <c r="E102" s="6">
        <f>IF($B102="","",VLOOKUP($D102,Customers!$B$5:$C$104,2,FALSE))</f>
        <v/>
      </c>
      <c r="H102" s="4"/>
      <c r="I102" s="8">
        <f>IF($B102="","",$C102+VLOOKUP($D102,Customers!$B$5:$E$104,4,FALSE))</f>
        <v/>
      </c>
      <c r="J102" s="5">
        <f>IF($B102="","",SUMIFS('Cash Receipts'!$F$5:$F$1004,'Cash Receipts'!$D$5:$D$1004,$B102))</f>
        <v/>
      </c>
      <c r="K102" s="5">
        <f>IF($B102="","",$H102-$J102)</f>
        <v/>
      </c>
      <c r="L102" s="6">
        <f>IF($B102="","",IF($K102&lt;=0,"Paid",IF($I102&lt;Settings!$C$7,"Overdue",IF($J102&gt;0,"Partial","Open"))))</f>
        <v/>
      </c>
      <c r="M102" s="6">
        <f>IF($B102="","",IF($K102&lt;=0,"",Settings!$C$7-$I102))</f>
        <v/>
      </c>
      <c r="N102" s="6">
        <f>IF($B102="","",IF(COUNTIF($B$5:$B$1004,$B102)&gt;1,"DUPLICATE","OK"))</f>
        <v/>
      </c>
    </row>
    <row r="103" spans="3:14">
      <c r="C103" s="7"/>
      <c r="E103" s="6">
        <f>IF($B103="","",VLOOKUP($D103,Customers!$B$5:$C$104,2,FALSE))</f>
        <v/>
      </c>
      <c r="H103" s="4"/>
      <c r="I103" s="8">
        <f>IF($B103="","",$C103+VLOOKUP($D103,Customers!$B$5:$E$104,4,FALSE))</f>
        <v/>
      </c>
      <c r="J103" s="5">
        <f>IF($B103="","",SUMIFS('Cash Receipts'!$F$5:$F$1004,'Cash Receipts'!$D$5:$D$1004,$B103))</f>
        <v/>
      </c>
      <c r="K103" s="5">
        <f>IF($B103="","",$H103-$J103)</f>
        <v/>
      </c>
      <c r="L103" s="6">
        <f>IF($B103="","",IF($K103&lt;=0,"Paid",IF($I103&lt;Settings!$C$7,"Overdue",IF($J103&gt;0,"Partial","Open"))))</f>
        <v/>
      </c>
      <c r="M103" s="6">
        <f>IF($B103="","",IF($K103&lt;=0,"",Settings!$C$7-$I103))</f>
        <v/>
      </c>
      <c r="N103" s="6">
        <f>IF($B103="","",IF(COUNTIF($B$5:$B$1004,$B103)&gt;1,"DUPLICATE","OK"))</f>
        <v/>
      </c>
    </row>
    <row r="104" spans="3:14">
      <c r="C104" s="7"/>
      <c r="E104" s="6">
        <f>IF($B104="","",VLOOKUP($D104,Customers!$B$5:$C$104,2,FALSE))</f>
        <v/>
      </c>
      <c r="H104" s="4"/>
      <c r="I104" s="8">
        <f>IF($B104="","",$C104+VLOOKUP($D104,Customers!$B$5:$E$104,4,FALSE))</f>
        <v/>
      </c>
      <c r="J104" s="5">
        <f>IF($B104="","",SUMIFS('Cash Receipts'!$F$5:$F$1004,'Cash Receipts'!$D$5:$D$1004,$B104))</f>
        <v/>
      </c>
      <c r="K104" s="5">
        <f>IF($B104="","",$H104-$J104)</f>
        <v/>
      </c>
      <c r="L104" s="6">
        <f>IF($B104="","",IF($K104&lt;=0,"Paid",IF($I104&lt;Settings!$C$7,"Overdue",IF($J104&gt;0,"Partial","Open"))))</f>
        <v/>
      </c>
      <c r="M104" s="6">
        <f>IF($B104="","",IF($K104&lt;=0,"",Settings!$C$7-$I104))</f>
        <v/>
      </c>
      <c r="N104" s="6">
        <f>IF($B104="","",IF(COUNTIF($B$5:$B$1004,$B104)&gt;1,"DUPLICATE","OK"))</f>
        <v/>
      </c>
    </row>
    <row r="105" spans="3:14">
      <c r="C105" s="7"/>
      <c r="E105" s="6">
        <f>IF($B105="","",VLOOKUP($D105,Customers!$B$5:$C$104,2,FALSE))</f>
        <v/>
      </c>
      <c r="H105" s="4"/>
      <c r="I105" s="8">
        <f>IF($B105="","",$C105+VLOOKUP($D105,Customers!$B$5:$E$104,4,FALSE))</f>
        <v/>
      </c>
      <c r="J105" s="5">
        <f>IF($B105="","",SUMIFS('Cash Receipts'!$F$5:$F$1004,'Cash Receipts'!$D$5:$D$1004,$B105))</f>
        <v/>
      </c>
      <c r="K105" s="5">
        <f>IF($B105="","",$H105-$J105)</f>
        <v/>
      </c>
      <c r="L105" s="6">
        <f>IF($B105="","",IF($K105&lt;=0,"Paid",IF($I105&lt;Settings!$C$7,"Overdue",IF($J105&gt;0,"Partial","Open"))))</f>
        <v/>
      </c>
      <c r="M105" s="6">
        <f>IF($B105="","",IF($K105&lt;=0,"",Settings!$C$7-$I105))</f>
        <v/>
      </c>
      <c r="N105" s="6">
        <f>IF($B105="","",IF(COUNTIF($B$5:$B$1004,$B105)&gt;1,"DUPLICATE","OK"))</f>
        <v/>
      </c>
    </row>
    <row r="106" spans="3:14">
      <c r="C106" s="7"/>
      <c r="E106" s="6">
        <f>IF($B106="","",VLOOKUP($D106,Customers!$B$5:$C$104,2,FALSE))</f>
        <v/>
      </c>
      <c r="H106" s="4"/>
      <c r="I106" s="8">
        <f>IF($B106="","",$C106+VLOOKUP($D106,Customers!$B$5:$E$104,4,FALSE))</f>
        <v/>
      </c>
      <c r="J106" s="5">
        <f>IF($B106="","",SUMIFS('Cash Receipts'!$F$5:$F$1004,'Cash Receipts'!$D$5:$D$1004,$B106))</f>
        <v/>
      </c>
      <c r="K106" s="5">
        <f>IF($B106="","",$H106-$J106)</f>
        <v/>
      </c>
      <c r="L106" s="6">
        <f>IF($B106="","",IF($K106&lt;=0,"Paid",IF($I106&lt;Settings!$C$7,"Overdue",IF($J106&gt;0,"Partial","Open"))))</f>
        <v/>
      </c>
      <c r="M106" s="6">
        <f>IF($B106="","",IF($K106&lt;=0,"",Settings!$C$7-$I106))</f>
        <v/>
      </c>
      <c r="N106" s="6">
        <f>IF($B106="","",IF(COUNTIF($B$5:$B$1004,$B106)&gt;1,"DUPLICATE","OK"))</f>
        <v/>
      </c>
    </row>
    <row r="107" spans="3:14">
      <c r="C107" s="7"/>
      <c r="E107" s="6">
        <f>IF($B107="","",VLOOKUP($D107,Customers!$B$5:$C$104,2,FALSE))</f>
        <v/>
      </c>
      <c r="H107" s="4"/>
      <c r="I107" s="8">
        <f>IF($B107="","",$C107+VLOOKUP($D107,Customers!$B$5:$E$104,4,FALSE))</f>
        <v/>
      </c>
      <c r="J107" s="5">
        <f>IF($B107="","",SUMIFS('Cash Receipts'!$F$5:$F$1004,'Cash Receipts'!$D$5:$D$1004,$B107))</f>
        <v/>
      </c>
      <c r="K107" s="5">
        <f>IF($B107="","",$H107-$J107)</f>
        <v/>
      </c>
      <c r="L107" s="6">
        <f>IF($B107="","",IF($K107&lt;=0,"Paid",IF($I107&lt;Settings!$C$7,"Overdue",IF($J107&gt;0,"Partial","Open"))))</f>
        <v/>
      </c>
      <c r="M107" s="6">
        <f>IF($B107="","",IF($K107&lt;=0,"",Settings!$C$7-$I107))</f>
        <v/>
      </c>
      <c r="N107" s="6">
        <f>IF($B107="","",IF(COUNTIF($B$5:$B$1004,$B107)&gt;1,"DUPLICATE","OK"))</f>
        <v/>
      </c>
    </row>
    <row r="108" spans="3:14">
      <c r="C108" s="7"/>
      <c r="E108" s="6">
        <f>IF($B108="","",VLOOKUP($D108,Customers!$B$5:$C$104,2,FALSE))</f>
        <v/>
      </c>
      <c r="H108" s="4"/>
      <c r="I108" s="8">
        <f>IF($B108="","",$C108+VLOOKUP($D108,Customers!$B$5:$E$104,4,FALSE))</f>
        <v/>
      </c>
      <c r="J108" s="5">
        <f>IF($B108="","",SUMIFS('Cash Receipts'!$F$5:$F$1004,'Cash Receipts'!$D$5:$D$1004,$B108))</f>
        <v/>
      </c>
      <c r="K108" s="5">
        <f>IF($B108="","",$H108-$J108)</f>
        <v/>
      </c>
      <c r="L108" s="6">
        <f>IF($B108="","",IF($K108&lt;=0,"Paid",IF($I108&lt;Settings!$C$7,"Overdue",IF($J108&gt;0,"Partial","Open"))))</f>
        <v/>
      </c>
      <c r="M108" s="6">
        <f>IF($B108="","",IF($K108&lt;=0,"",Settings!$C$7-$I108))</f>
        <v/>
      </c>
      <c r="N108" s="6">
        <f>IF($B108="","",IF(COUNTIF($B$5:$B$1004,$B108)&gt;1,"DUPLICATE","OK"))</f>
        <v/>
      </c>
    </row>
    <row r="109" spans="3:14">
      <c r="C109" s="7"/>
      <c r="E109" s="6">
        <f>IF($B109="","",VLOOKUP($D109,Customers!$B$5:$C$104,2,FALSE))</f>
        <v/>
      </c>
      <c r="H109" s="4"/>
      <c r="I109" s="8">
        <f>IF($B109="","",$C109+VLOOKUP($D109,Customers!$B$5:$E$104,4,FALSE))</f>
        <v/>
      </c>
      <c r="J109" s="5">
        <f>IF($B109="","",SUMIFS('Cash Receipts'!$F$5:$F$1004,'Cash Receipts'!$D$5:$D$1004,$B109))</f>
        <v/>
      </c>
      <c r="K109" s="5">
        <f>IF($B109="","",$H109-$J109)</f>
        <v/>
      </c>
      <c r="L109" s="6">
        <f>IF($B109="","",IF($K109&lt;=0,"Paid",IF($I109&lt;Settings!$C$7,"Overdue",IF($J109&gt;0,"Partial","Open"))))</f>
        <v/>
      </c>
      <c r="M109" s="6">
        <f>IF($B109="","",IF($K109&lt;=0,"",Settings!$C$7-$I109))</f>
        <v/>
      </c>
      <c r="N109" s="6">
        <f>IF($B109="","",IF(COUNTIF($B$5:$B$1004,$B109)&gt;1,"DUPLICATE","OK"))</f>
        <v/>
      </c>
    </row>
    <row r="110" spans="3:14">
      <c r="C110" s="7"/>
      <c r="E110" s="6">
        <f>IF($B110="","",VLOOKUP($D110,Customers!$B$5:$C$104,2,FALSE))</f>
        <v/>
      </c>
      <c r="H110" s="4"/>
      <c r="I110" s="8">
        <f>IF($B110="","",$C110+VLOOKUP($D110,Customers!$B$5:$E$104,4,FALSE))</f>
        <v/>
      </c>
      <c r="J110" s="5">
        <f>IF($B110="","",SUMIFS('Cash Receipts'!$F$5:$F$1004,'Cash Receipts'!$D$5:$D$1004,$B110))</f>
        <v/>
      </c>
      <c r="K110" s="5">
        <f>IF($B110="","",$H110-$J110)</f>
        <v/>
      </c>
      <c r="L110" s="6">
        <f>IF($B110="","",IF($K110&lt;=0,"Paid",IF($I110&lt;Settings!$C$7,"Overdue",IF($J110&gt;0,"Partial","Open"))))</f>
        <v/>
      </c>
      <c r="M110" s="6">
        <f>IF($B110="","",IF($K110&lt;=0,"",Settings!$C$7-$I110))</f>
        <v/>
      </c>
      <c r="N110" s="6">
        <f>IF($B110="","",IF(COUNTIF($B$5:$B$1004,$B110)&gt;1,"DUPLICATE","OK"))</f>
        <v/>
      </c>
    </row>
    <row r="111" spans="3:14">
      <c r="C111" s="7"/>
      <c r="E111" s="6">
        <f>IF($B111="","",VLOOKUP($D111,Customers!$B$5:$C$104,2,FALSE))</f>
        <v/>
      </c>
      <c r="H111" s="4"/>
      <c r="I111" s="8">
        <f>IF($B111="","",$C111+VLOOKUP($D111,Customers!$B$5:$E$104,4,FALSE))</f>
        <v/>
      </c>
      <c r="J111" s="5">
        <f>IF($B111="","",SUMIFS('Cash Receipts'!$F$5:$F$1004,'Cash Receipts'!$D$5:$D$1004,$B111))</f>
        <v/>
      </c>
      <c r="K111" s="5">
        <f>IF($B111="","",$H111-$J111)</f>
        <v/>
      </c>
      <c r="L111" s="6">
        <f>IF($B111="","",IF($K111&lt;=0,"Paid",IF($I111&lt;Settings!$C$7,"Overdue",IF($J111&gt;0,"Partial","Open"))))</f>
        <v/>
      </c>
      <c r="M111" s="6">
        <f>IF($B111="","",IF($K111&lt;=0,"",Settings!$C$7-$I111))</f>
        <v/>
      </c>
      <c r="N111" s="6">
        <f>IF($B111="","",IF(COUNTIF($B$5:$B$1004,$B111)&gt;1,"DUPLICATE","OK"))</f>
        <v/>
      </c>
    </row>
    <row r="112" spans="3:14">
      <c r="C112" s="7"/>
      <c r="E112" s="6">
        <f>IF($B112="","",VLOOKUP($D112,Customers!$B$5:$C$104,2,FALSE))</f>
        <v/>
      </c>
      <c r="H112" s="4"/>
      <c r="I112" s="8">
        <f>IF($B112="","",$C112+VLOOKUP($D112,Customers!$B$5:$E$104,4,FALSE))</f>
        <v/>
      </c>
      <c r="J112" s="5">
        <f>IF($B112="","",SUMIFS('Cash Receipts'!$F$5:$F$1004,'Cash Receipts'!$D$5:$D$1004,$B112))</f>
        <v/>
      </c>
      <c r="K112" s="5">
        <f>IF($B112="","",$H112-$J112)</f>
        <v/>
      </c>
      <c r="L112" s="6">
        <f>IF($B112="","",IF($K112&lt;=0,"Paid",IF($I112&lt;Settings!$C$7,"Overdue",IF($J112&gt;0,"Partial","Open"))))</f>
        <v/>
      </c>
      <c r="M112" s="6">
        <f>IF($B112="","",IF($K112&lt;=0,"",Settings!$C$7-$I112))</f>
        <v/>
      </c>
      <c r="N112" s="6">
        <f>IF($B112="","",IF(COUNTIF($B$5:$B$1004,$B112)&gt;1,"DUPLICATE","OK"))</f>
        <v/>
      </c>
    </row>
    <row r="113" spans="3:14">
      <c r="C113" s="7"/>
      <c r="E113" s="6">
        <f>IF($B113="","",VLOOKUP($D113,Customers!$B$5:$C$104,2,FALSE))</f>
        <v/>
      </c>
      <c r="H113" s="4"/>
      <c r="I113" s="8">
        <f>IF($B113="","",$C113+VLOOKUP($D113,Customers!$B$5:$E$104,4,FALSE))</f>
        <v/>
      </c>
      <c r="J113" s="5">
        <f>IF($B113="","",SUMIFS('Cash Receipts'!$F$5:$F$1004,'Cash Receipts'!$D$5:$D$1004,$B113))</f>
        <v/>
      </c>
      <c r="K113" s="5">
        <f>IF($B113="","",$H113-$J113)</f>
        <v/>
      </c>
      <c r="L113" s="6">
        <f>IF($B113="","",IF($K113&lt;=0,"Paid",IF($I113&lt;Settings!$C$7,"Overdue",IF($J113&gt;0,"Partial","Open"))))</f>
        <v/>
      </c>
      <c r="M113" s="6">
        <f>IF($B113="","",IF($K113&lt;=0,"",Settings!$C$7-$I113))</f>
        <v/>
      </c>
      <c r="N113" s="6">
        <f>IF($B113="","",IF(COUNTIF($B$5:$B$1004,$B113)&gt;1,"DUPLICATE","OK"))</f>
        <v/>
      </c>
    </row>
    <row r="114" spans="3:14">
      <c r="C114" s="7"/>
      <c r="E114" s="6">
        <f>IF($B114="","",VLOOKUP($D114,Customers!$B$5:$C$104,2,FALSE))</f>
        <v/>
      </c>
      <c r="H114" s="4"/>
      <c r="I114" s="8">
        <f>IF($B114="","",$C114+VLOOKUP($D114,Customers!$B$5:$E$104,4,FALSE))</f>
        <v/>
      </c>
      <c r="J114" s="5">
        <f>IF($B114="","",SUMIFS('Cash Receipts'!$F$5:$F$1004,'Cash Receipts'!$D$5:$D$1004,$B114))</f>
        <v/>
      </c>
      <c r="K114" s="5">
        <f>IF($B114="","",$H114-$J114)</f>
        <v/>
      </c>
      <c r="L114" s="6">
        <f>IF($B114="","",IF($K114&lt;=0,"Paid",IF($I114&lt;Settings!$C$7,"Overdue",IF($J114&gt;0,"Partial","Open"))))</f>
        <v/>
      </c>
      <c r="M114" s="6">
        <f>IF($B114="","",IF($K114&lt;=0,"",Settings!$C$7-$I114))</f>
        <v/>
      </c>
      <c r="N114" s="6">
        <f>IF($B114="","",IF(COUNTIF($B$5:$B$1004,$B114)&gt;1,"DUPLICATE","OK"))</f>
        <v/>
      </c>
    </row>
    <row r="115" spans="3:14">
      <c r="C115" s="7"/>
      <c r="E115" s="6">
        <f>IF($B115="","",VLOOKUP($D115,Customers!$B$5:$C$104,2,FALSE))</f>
        <v/>
      </c>
      <c r="H115" s="4"/>
      <c r="I115" s="8">
        <f>IF($B115="","",$C115+VLOOKUP($D115,Customers!$B$5:$E$104,4,FALSE))</f>
        <v/>
      </c>
      <c r="J115" s="5">
        <f>IF($B115="","",SUMIFS('Cash Receipts'!$F$5:$F$1004,'Cash Receipts'!$D$5:$D$1004,$B115))</f>
        <v/>
      </c>
      <c r="K115" s="5">
        <f>IF($B115="","",$H115-$J115)</f>
        <v/>
      </c>
      <c r="L115" s="6">
        <f>IF($B115="","",IF($K115&lt;=0,"Paid",IF($I115&lt;Settings!$C$7,"Overdue",IF($J115&gt;0,"Partial","Open"))))</f>
        <v/>
      </c>
      <c r="M115" s="6">
        <f>IF($B115="","",IF($K115&lt;=0,"",Settings!$C$7-$I115))</f>
        <v/>
      </c>
      <c r="N115" s="6">
        <f>IF($B115="","",IF(COUNTIF($B$5:$B$1004,$B115)&gt;1,"DUPLICATE","OK"))</f>
        <v/>
      </c>
    </row>
    <row r="116" spans="3:14">
      <c r="C116" s="7"/>
      <c r="E116" s="6">
        <f>IF($B116="","",VLOOKUP($D116,Customers!$B$5:$C$104,2,FALSE))</f>
        <v/>
      </c>
      <c r="H116" s="4"/>
      <c r="I116" s="8">
        <f>IF($B116="","",$C116+VLOOKUP($D116,Customers!$B$5:$E$104,4,FALSE))</f>
        <v/>
      </c>
      <c r="J116" s="5">
        <f>IF($B116="","",SUMIFS('Cash Receipts'!$F$5:$F$1004,'Cash Receipts'!$D$5:$D$1004,$B116))</f>
        <v/>
      </c>
      <c r="K116" s="5">
        <f>IF($B116="","",$H116-$J116)</f>
        <v/>
      </c>
      <c r="L116" s="6">
        <f>IF($B116="","",IF($K116&lt;=0,"Paid",IF($I116&lt;Settings!$C$7,"Overdue",IF($J116&gt;0,"Partial","Open"))))</f>
        <v/>
      </c>
      <c r="M116" s="6">
        <f>IF($B116="","",IF($K116&lt;=0,"",Settings!$C$7-$I116))</f>
        <v/>
      </c>
      <c r="N116" s="6">
        <f>IF($B116="","",IF(COUNTIF($B$5:$B$1004,$B116)&gt;1,"DUPLICATE","OK"))</f>
        <v/>
      </c>
    </row>
    <row r="117" spans="3:14">
      <c r="C117" s="7"/>
      <c r="E117" s="6">
        <f>IF($B117="","",VLOOKUP($D117,Customers!$B$5:$C$104,2,FALSE))</f>
        <v/>
      </c>
      <c r="H117" s="4"/>
      <c r="I117" s="8">
        <f>IF($B117="","",$C117+VLOOKUP($D117,Customers!$B$5:$E$104,4,FALSE))</f>
        <v/>
      </c>
      <c r="J117" s="5">
        <f>IF($B117="","",SUMIFS('Cash Receipts'!$F$5:$F$1004,'Cash Receipts'!$D$5:$D$1004,$B117))</f>
        <v/>
      </c>
      <c r="K117" s="5">
        <f>IF($B117="","",$H117-$J117)</f>
        <v/>
      </c>
      <c r="L117" s="6">
        <f>IF($B117="","",IF($K117&lt;=0,"Paid",IF($I117&lt;Settings!$C$7,"Overdue",IF($J117&gt;0,"Partial","Open"))))</f>
        <v/>
      </c>
      <c r="M117" s="6">
        <f>IF($B117="","",IF($K117&lt;=0,"",Settings!$C$7-$I117))</f>
        <v/>
      </c>
      <c r="N117" s="6">
        <f>IF($B117="","",IF(COUNTIF($B$5:$B$1004,$B117)&gt;1,"DUPLICATE","OK"))</f>
        <v/>
      </c>
    </row>
    <row r="118" spans="3:14">
      <c r="C118" s="7"/>
      <c r="E118" s="6">
        <f>IF($B118="","",VLOOKUP($D118,Customers!$B$5:$C$104,2,FALSE))</f>
        <v/>
      </c>
      <c r="H118" s="4"/>
      <c r="I118" s="8">
        <f>IF($B118="","",$C118+VLOOKUP($D118,Customers!$B$5:$E$104,4,FALSE))</f>
        <v/>
      </c>
      <c r="J118" s="5">
        <f>IF($B118="","",SUMIFS('Cash Receipts'!$F$5:$F$1004,'Cash Receipts'!$D$5:$D$1004,$B118))</f>
        <v/>
      </c>
      <c r="K118" s="5">
        <f>IF($B118="","",$H118-$J118)</f>
        <v/>
      </c>
      <c r="L118" s="6">
        <f>IF($B118="","",IF($K118&lt;=0,"Paid",IF($I118&lt;Settings!$C$7,"Overdue",IF($J118&gt;0,"Partial","Open"))))</f>
        <v/>
      </c>
      <c r="M118" s="6">
        <f>IF($B118="","",IF($K118&lt;=0,"",Settings!$C$7-$I118))</f>
        <v/>
      </c>
      <c r="N118" s="6">
        <f>IF($B118="","",IF(COUNTIF($B$5:$B$1004,$B118)&gt;1,"DUPLICATE","OK"))</f>
        <v/>
      </c>
    </row>
    <row r="119" spans="3:14">
      <c r="C119" s="7"/>
      <c r="E119" s="6">
        <f>IF($B119="","",VLOOKUP($D119,Customers!$B$5:$C$104,2,FALSE))</f>
        <v/>
      </c>
      <c r="H119" s="4"/>
      <c r="I119" s="8">
        <f>IF($B119="","",$C119+VLOOKUP($D119,Customers!$B$5:$E$104,4,FALSE))</f>
        <v/>
      </c>
      <c r="J119" s="5">
        <f>IF($B119="","",SUMIFS('Cash Receipts'!$F$5:$F$1004,'Cash Receipts'!$D$5:$D$1004,$B119))</f>
        <v/>
      </c>
      <c r="K119" s="5">
        <f>IF($B119="","",$H119-$J119)</f>
        <v/>
      </c>
      <c r="L119" s="6">
        <f>IF($B119="","",IF($K119&lt;=0,"Paid",IF($I119&lt;Settings!$C$7,"Overdue",IF($J119&gt;0,"Partial","Open"))))</f>
        <v/>
      </c>
      <c r="M119" s="6">
        <f>IF($B119="","",IF($K119&lt;=0,"",Settings!$C$7-$I119))</f>
        <v/>
      </c>
      <c r="N119" s="6">
        <f>IF($B119="","",IF(COUNTIF($B$5:$B$1004,$B119)&gt;1,"DUPLICATE","OK"))</f>
        <v/>
      </c>
    </row>
    <row r="120" spans="3:14">
      <c r="C120" s="7"/>
      <c r="E120" s="6">
        <f>IF($B120="","",VLOOKUP($D120,Customers!$B$5:$C$104,2,FALSE))</f>
        <v/>
      </c>
      <c r="H120" s="4"/>
      <c r="I120" s="8">
        <f>IF($B120="","",$C120+VLOOKUP($D120,Customers!$B$5:$E$104,4,FALSE))</f>
        <v/>
      </c>
      <c r="J120" s="5">
        <f>IF($B120="","",SUMIFS('Cash Receipts'!$F$5:$F$1004,'Cash Receipts'!$D$5:$D$1004,$B120))</f>
        <v/>
      </c>
      <c r="K120" s="5">
        <f>IF($B120="","",$H120-$J120)</f>
        <v/>
      </c>
      <c r="L120" s="6">
        <f>IF($B120="","",IF($K120&lt;=0,"Paid",IF($I120&lt;Settings!$C$7,"Overdue",IF($J120&gt;0,"Partial","Open"))))</f>
        <v/>
      </c>
      <c r="M120" s="6">
        <f>IF($B120="","",IF($K120&lt;=0,"",Settings!$C$7-$I120))</f>
        <v/>
      </c>
      <c r="N120" s="6">
        <f>IF($B120="","",IF(COUNTIF($B$5:$B$1004,$B120)&gt;1,"DUPLICATE","OK"))</f>
        <v/>
      </c>
    </row>
    <row r="121" spans="3:14">
      <c r="C121" s="7"/>
      <c r="E121" s="6">
        <f>IF($B121="","",VLOOKUP($D121,Customers!$B$5:$C$104,2,FALSE))</f>
        <v/>
      </c>
      <c r="H121" s="4"/>
      <c r="I121" s="8">
        <f>IF($B121="","",$C121+VLOOKUP($D121,Customers!$B$5:$E$104,4,FALSE))</f>
        <v/>
      </c>
      <c r="J121" s="5">
        <f>IF($B121="","",SUMIFS('Cash Receipts'!$F$5:$F$1004,'Cash Receipts'!$D$5:$D$1004,$B121))</f>
        <v/>
      </c>
      <c r="K121" s="5">
        <f>IF($B121="","",$H121-$J121)</f>
        <v/>
      </c>
      <c r="L121" s="6">
        <f>IF($B121="","",IF($K121&lt;=0,"Paid",IF($I121&lt;Settings!$C$7,"Overdue",IF($J121&gt;0,"Partial","Open"))))</f>
        <v/>
      </c>
      <c r="M121" s="6">
        <f>IF($B121="","",IF($K121&lt;=0,"",Settings!$C$7-$I121))</f>
        <v/>
      </c>
      <c r="N121" s="6">
        <f>IF($B121="","",IF(COUNTIF($B$5:$B$1004,$B121)&gt;1,"DUPLICATE","OK"))</f>
        <v/>
      </c>
    </row>
    <row r="122" spans="3:14">
      <c r="C122" s="7"/>
      <c r="E122" s="6">
        <f>IF($B122="","",VLOOKUP($D122,Customers!$B$5:$C$104,2,FALSE))</f>
        <v/>
      </c>
      <c r="H122" s="4"/>
      <c r="I122" s="8">
        <f>IF($B122="","",$C122+VLOOKUP($D122,Customers!$B$5:$E$104,4,FALSE))</f>
        <v/>
      </c>
      <c r="J122" s="5">
        <f>IF($B122="","",SUMIFS('Cash Receipts'!$F$5:$F$1004,'Cash Receipts'!$D$5:$D$1004,$B122))</f>
        <v/>
      </c>
      <c r="K122" s="5">
        <f>IF($B122="","",$H122-$J122)</f>
        <v/>
      </c>
      <c r="L122" s="6">
        <f>IF($B122="","",IF($K122&lt;=0,"Paid",IF($I122&lt;Settings!$C$7,"Overdue",IF($J122&gt;0,"Partial","Open"))))</f>
        <v/>
      </c>
      <c r="M122" s="6">
        <f>IF($B122="","",IF($K122&lt;=0,"",Settings!$C$7-$I122))</f>
        <v/>
      </c>
      <c r="N122" s="6">
        <f>IF($B122="","",IF(COUNTIF($B$5:$B$1004,$B122)&gt;1,"DUPLICATE","OK"))</f>
        <v/>
      </c>
    </row>
    <row r="123" spans="3:14">
      <c r="C123" s="7"/>
      <c r="E123" s="6">
        <f>IF($B123="","",VLOOKUP($D123,Customers!$B$5:$C$104,2,FALSE))</f>
        <v/>
      </c>
      <c r="H123" s="4"/>
      <c r="I123" s="8">
        <f>IF($B123="","",$C123+VLOOKUP($D123,Customers!$B$5:$E$104,4,FALSE))</f>
        <v/>
      </c>
      <c r="J123" s="5">
        <f>IF($B123="","",SUMIFS('Cash Receipts'!$F$5:$F$1004,'Cash Receipts'!$D$5:$D$1004,$B123))</f>
        <v/>
      </c>
      <c r="K123" s="5">
        <f>IF($B123="","",$H123-$J123)</f>
        <v/>
      </c>
      <c r="L123" s="6">
        <f>IF($B123="","",IF($K123&lt;=0,"Paid",IF($I123&lt;Settings!$C$7,"Overdue",IF($J123&gt;0,"Partial","Open"))))</f>
        <v/>
      </c>
      <c r="M123" s="6">
        <f>IF($B123="","",IF($K123&lt;=0,"",Settings!$C$7-$I123))</f>
        <v/>
      </c>
      <c r="N123" s="6">
        <f>IF($B123="","",IF(COUNTIF($B$5:$B$1004,$B123)&gt;1,"DUPLICATE","OK"))</f>
        <v/>
      </c>
    </row>
    <row r="124" spans="3:14">
      <c r="C124" s="7"/>
      <c r="E124" s="6">
        <f>IF($B124="","",VLOOKUP($D124,Customers!$B$5:$C$104,2,FALSE))</f>
        <v/>
      </c>
      <c r="H124" s="4"/>
      <c r="I124" s="8">
        <f>IF($B124="","",$C124+VLOOKUP($D124,Customers!$B$5:$E$104,4,FALSE))</f>
        <v/>
      </c>
      <c r="J124" s="5">
        <f>IF($B124="","",SUMIFS('Cash Receipts'!$F$5:$F$1004,'Cash Receipts'!$D$5:$D$1004,$B124))</f>
        <v/>
      </c>
      <c r="K124" s="5">
        <f>IF($B124="","",$H124-$J124)</f>
        <v/>
      </c>
      <c r="L124" s="6">
        <f>IF($B124="","",IF($K124&lt;=0,"Paid",IF($I124&lt;Settings!$C$7,"Overdue",IF($J124&gt;0,"Partial","Open"))))</f>
        <v/>
      </c>
      <c r="M124" s="6">
        <f>IF($B124="","",IF($K124&lt;=0,"",Settings!$C$7-$I124))</f>
        <v/>
      </c>
      <c r="N124" s="6">
        <f>IF($B124="","",IF(COUNTIF($B$5:$B$1004,$B124)&gt;1,"DUPLICATE","OK"))</f>
        <v/>
      </c>
    </row>
    <row r="125" spans="3:14">
      <c r="C125" s="7"/>
      <c r="E125" s="6">
        <f>IF($B125="","",VLOOKUP($D125,Customers!$B$5:$C$104,2,FALSE))</f>
        <v/>
      </c>
      <c r="H125" s="4"/>
      <c r="I125" s="8">
        <f>IF($B125="","",$C125+VLOOKUP($D125,Customers!$B$5:$E$104,4,FALSE))</f>
        <v/>
      </c>
      <c r="J125" s="5">
        <f>IF($B125="","",SUMIFS('Cash Receipts'!$F$5:$F$1004,'Cash Receipts'!$D$5:$D$1004,$B125))</f>
        <v/>
      </c>
      <c r="K125" s="5">
        <f>IF($B125="","",$H125-$J125)</f>
        <v/>
      </c>
      <c r="L125" s="6">
        <f>IF($B125="","",IF($K125&lt;=0,"Paid",IF($I125&lt;Settings!$C$7,"Overdue",IF($J125&gt;0,"Partial","Open"))))</f>
        <v/>
      </c>
      <c r="M125" s="6">
        <f>IF($B125="","",IF($K125&lt;=0,"",Settings!$C$7-$I125))</f>
        <v/>
      </c>
      <c r="N125" s="6">
        <f>IF($B125="","",IF(COUNTIF($B$5:$B$1004,$B125)&gt;1,"DUPLICATE","OK"))</f>
        <v/>
      </c>
    </row>
    <row r="126" spans="3:14">
      <c r="C126" s="7"/>
      <c r="E126" s="6">
        <f>IF($B126="","",VLOOKUP($D126,Customers!$B$5:$C$104,2,FALSE))</f>
        <v/>
      </c>
      <c r="H126" s="4"/>
      <c r="I126" s="8">
        <f>IF($B126="","",$C126+VLOOKUP($D126,Customers!$B$5:$E$104,4,FALSE))</f>
        <v/>
      </c>
      <c r="J126" s="5">
        <f>IF($B126="","",SUMIFS('Cash Receipts'!$F$5:$F$1004,'Cash Receipts'!$D$5:$D$1004,$B126))</f>
        <v/>
      </c>
      <c r="K126" s="5">
        <f>IF($B126="","",$H126-$J126)</f>
        <v/>
      </c>
      <c r="L126" s="6">
        <f>IF($B126="","",IF($K126&lt;=0,"Paid",IF($I126&lt;Settings!$C$7,"Overdue",IF($J126&gt;0,"Partial","Open"))))</f>
        <v/>
      </c>
      <c r="M126" s="6">
        <f>IF($B126="","",IF($K126&lt;=0,"",Settings!$C$7-$I126))</f>
        <v/>
      </c>
      <c r="N126" s="6">
        <f>IF($B126="","",IF(COUNTIF($B$5:$B$1004,$B126)&gt;1,"DUPLICATE","OK"))</f>
        <v/>
      </c>
    </row>
    <row r="127" spans="3:14">
      <c r="C127" s="7"/>
      <c r="E127" s="6">
        <f>IF($B127="","",VLOOKUP($D127,Customers!$B$5:$C$104,2,FALSE))</f>
        <v/>
      </c>
      <c r="H127" s="4"/>
      <c r="I127" s="8">
        <f>IF($B127="","",$C127+VLOOKUP($D127,Customers!$B$5:$E$104,4,FALSE))</f>
        <v/>
      </c>
      <c r="J127" s="5">
        <f>IF($B127="","",SUMIFS('Cash Receipts'!$F$5:$F$1004,'Cash Receipts'!$D$5:$D$1004,$B127))</f>
        <v/>
      </c>
      <c r="K127" s="5">
        <f>IF($B127="","",$H127-$J127)</f>
        <v/>
      </c>
      <c r="L127" s="6">
        <f>IF($B127="","",IF($K127&lt;=0,"Paid",IF($I127&lt;Settings!$C$7,"Overdue",IF($J127&gt;0,"Partial","Open"))))</f>
        <v/>
      </c>
      <c r="M127" s="6">
        <f>IF($B127="","",IF($K127&lt;=0,"",Settings!$C$7-$I127))</f>
        <v/>
      </c>
      <c r="N127" s="6">
        <f>IF($B127="","",IF(COUNTIF($B$5:$B$1004,$B127)&gt;1,"DUPLICATE","OK"))</f>
        <v/>
      </c>
    </row>
    <row r="128" spans="3:14">
      <c r="C128" s="7"/>
      <c r="E128" s="6">
        <f>IF($B128="","",VLOOKUP($D128,Customers!$B$5:$C$104,2,FALSE))</f>
        <v/>
      </c>
      <c r="H128" s="4"/>
      <c r="I128" s="8">
        <f>IF($B128="","",$C128+VLOOKUP($D128,Customers!$B$5:$E$104,4,FALSE))</f>
        <v/>
      </c>
      <c r="J128" s="5">
        <f>IF($B128="","",SUMIFS('Cash Receipts'!$F$5:$F$1004,'Cash Receipts'!$D$5:$D$1004,$B128))</f>
        <v/>
      </c>
      <c r="K128" s="5">
        <f>IF($B128="","",$H128-$J128)</f>
        <v/>
      </c>
      <c r="L128" s="6">
        <f>IF($B128="","",IF($K128&lt;=0,"Paid",IF($I128&lt;Settings!$C$7,"Overdue",IF($J128&gt;0,"Partial","Open"))))</f>
        <v/>
      </c>
      <c r="M128" s="6">
        <f>IF($B128="","",IF($K128&lt;=0,"",Settings!$C$7-$I128))</f>
        <v/>
      </c>
      <c r="N128" s="6">
        <f>IF($B128="","",IF(COUNTIF($B$5:$B$1004,$B128)&gt;1,"DUPLICATE","OK"))</f>
        <v/>
      </c>
    </row>
    <row r="129" spans="3:14">
      <c r="C129" s="7"/>
      <c r="E129" s="6">
        <f>IF($B129="","",VLOOKUP($D129,Customers!$B$5:$C$104,2,FALSE))</f>
        <v/>
      </c>
      <c r="H129" s="4"/>
      <c r="I129" s="8">
        <f>IF($B129="","",$C129+VLOOKUP($D129,Customers!$B$5:$E$104,4,FALSE))</f>
        <v/>
      </c>
      <c r="J129" s="5">
        <f>IF($B129="","",SUMIFS('Cash Receipts'!$F$5:$F$1004,'Cash Receipts'!$D$5:$D$1004,$B129))</f>
        <v/>
      </c>
      <c r="K129" s="5">
        <f>IF($B129="","",$H129-$J129)</f>
        <v/>
      </c>
      <c r="L129" s="6">
        <f>IF($B129="","",IF($K129&lt;=0,"Paid",IF($I129&lt;Settings!$C$7,"Overdue",IF($J129&gt;0,"Partial","Open"))))</f>
        <v/>
      </c>
      <c r="M129" s="6">
        <f>IF($B129="","",IF($K129&lt;=0,"",Settings!$C$7-$I129))</f>
        <v/>
      </c>
      <c r="N129" s="6">
        <f>IF($B129="","",IF(COUNTIF($B$5:$B$1004,$B129)&gt;1,"DUPLICATE","OK"))</f>
        <v/>
      </c>
    </row>
    <row r="130" spans="3:14">
      <c r="C130" s="7"/>
      <c r="E130" s="6">
        <f>IF($B130="","",VLOOKUP($D130,Customers!$B$5:$C$104,2,FALSE))</f>
        <v/>
      </c>
      <c r="H130" s="4"/>
      <c r="I130" s="8">
        <f>IF($B130="","",$C130+VLOOKUP($D130,Customers!$B$5:$E$104,4,FALSE))</f>
        <v/>
      </c>
      <c r="J130" s="5">
        <f>IF($B130="","",SUMIFS('Cash Receipts'!$F$5:$F$1004,'Cash Receipts'!$D$5:$D$1004,$B130))</f>
        <v/>
      </c>
      <c r="K130" s="5">
        <f>IF($B130="","",$H130-$J130)</f>
        <v/>
      </c>
      <c r="L130" s="6">
        <f>IF($B130="","",IF($K130&lt;=0,"Paid",IF($I130&lt;Settings!$C$7,"Overdue",IF($J130&gt;0,"Partial","Open"))))</f>
        <v/>
      </c>
      <c r="M130" s="6">
        <f>IF($B130="","",IF($K130&lt;=0,"",Settings!$C$7-$I130))</f>
        <v/>
      </c>
      <c r="N130" s="6">
        <f>IF($B130="","",IF(COUNTIF($B$5:$B$1004,$B130)&gt;1,"DUPLICATE","OK"))</f>
        <v/>
      </c>
    </row>
    <row r="131" spans="3:14">
      <c r="C131" s="7"/>
      <c r="E131" s="6">
        <f>IF($B131="","",VLOOKUP($D131,Customers!$B$5:$C$104,2,FALSE))</f>
        <v/>
      </c>
      <c r="H131" s="4"/>
      <c r="I131" s="8">
        <f>IF($B131="","",$C131+VLOOKUP($D131,Customers!$B$5:$E$104,4,FALSE))</f>
        <v/>
      </c>
      <c r="J131" s="5">
        <f>IF($B131="","",SUMIFS('Cash Receipts'!$F$5:$F$1004,'Cash Receipts'!$D$5:$D$1004,$B131))</f>
        <v/>
      </c>
      <c r="K131" s="5">
        <f>IF($B131="","",$H131-$J131)</f>
        <v/>
      </c>
      <c r="L131" s="6">
        <f>IF($B131="","",IF($K131&lt;=0,"Paid",IF($I131&lt;Settings!$C$7,"Overdue",IF($J131&gt;0,"Partial","Open"))))</f>
        <v/>
      </c>
      <c r="M131" s="6">
        <f>IF($B131="","",IF($K131&lt;=0,"",Settings!$C$7-$I131))</f>
        <v/>
      </c>
      <c r="N131" s="6">
        <f>IF($B131="","",IF(COUNTIF($B$5:$B$1004,$B131)&gt;1,"DUPLICATE","OK"))</f>
        <v/>
      </c>
    </row>
    <row r="132" spans="3:14">
      <c r="C132" s="7"/>
      <c r="E132" s="6">
        <f>IF($B132="","",VLOOKUP($D132,Customers!$B$5:$C$104,2,FALSE))</f>
        <v/>
      </c>
      <c r="H132" s="4"/>
      <c r="I132" s="8">
        <f>IF($B132="","",$C132+VLOOKUP($D132,Customers!$B$5:$E$104,4,FALSE))</f>
        <v/>
      </c>
      <c r="J132" s="5">
        <f>IF($B132="","",SUMIFS('Cash Receipts'!$F$5:$F$1004,'Cash Receipts'!$D$5:$D$1004,$B132))</f>
        <v/>
      </c>
      <c r="K132" s="5">
        <f>IF($B132="","",$H132-$J132)</f>
        <v/>
      </c>
      <c r="L132" s="6">
        <f>IF($B132="","",IF($K132&lt;=0,"Paid",IF($I132&lt;Settings!$C$7,"Overdue",IF($J132&gt;0,"Partial","Open"))))</f>
        <v/>
      </c>
      <c r="M132" s="6">
        <f>IF($B132="","",IF($K132&lt;=0,"",Settings!$C$7-$I132))</f>
        <v/>
      </c>
      <c r="N132" s="6">
        <f>IF($B132="","",IF(COUNTIF($B$5:$B$1004,$B132)&gt;1,"DUPLICATE","OK"))</f>
        <v/>
      </c>
    </row>
    <row r="133" spans="3:14">
      <c r="C133" s="7"/>
      <c r="E133" s="6">
        <f>IF($B133="","",VLOOKUP($D133,Customers!$B$5:$C$104,2,FALSE))</f>
        <v/>
      </c>
      <c r="H133" s="4"/>
      <c r="I133" s="8">
        <f>IF($B133="","",$C133+VLOOKUP($D133,Customers!$B$5:$E$104,4,FALSE))</f>
        <v/>
      </c>
      <c r="J133" s="5">
        <f>IF($B133="","",SUMIFS('Cash Receipts'!$F$5:$F$1004,'Cash Receipts'!$D$5:$D$1004,$B133))</f>
        <v/>
      </c>
      <c r="K133" s="5">
        <f>IF($B133="","",$H133-$J133)</f>
        <v/>
      </c>
      <c r="L133" s="6">
        <f>IF($B133="","",IF($K133&lt;=0,"Paid",IF($I133&lt;Settings!$C$7,"Overdue",IF($J133&gt;0,"Partial","Open"))))</f>
        <v/>
      </c>
      <c r="M133" s="6">
        <f>IF($B133="","",IF($K133&lt;=0,"",Settings!$C$7-$I133))</f>
        <v/>
      </c>
      <c r="N133" s="6">
        <f>IF($B133="","",IF(COUNTIF($B$5:$B$1004,$B133)&gt;1,"DUPLICATE","OK"))</f>
        <v/>
      </c>
    </row>
    <row r="134" spans="3:14">
      <c r="C134" s="7"/>
      <c r="E134" s="6">
        <f>IF($B134="","",VLOOKUP($D134,Customers!$B$5:$C$104,2,FALSE))</f>
        <v/>
      </c>
      <c r="H134" s="4"/>
      <c r="I134" s="8">
        <f>IF($B134="","",$C134+VLOOKUP($D134,Customers!$B$5:$E$104,4,FALSE))</f>
        <v/>
      </c>
      <c r="J134" s="5">
        <f>IF($B134="","",SUMIFS('Cash Receipts'!$F$5:$F$1004,'Cash Receipts'!$D$5:$D$1004,$B134))</f>
        <v/>
      </c>
      <c r="K134" s="5">
        <f>IF($B134="","",$H134-$J134)</f>
        <v/>
      </c>
      <c r="L134" s="6">
        <f>IF($B134="","",IF($K134&lt;=0,"Paid",IF($I134&lt;Settings!$C$7,"Overdue",IF($J134&gt;0,"Partial","Open"))))</f>
        <v/>
      </c>
      <c r="M134" s="6">
        <f>IF($B134="","",IF($K134&lt;=0,"",Settings!$C$7-$I134))</f>
        <v/>
      </c>
      <c r="N134" s="6">
        <f>IF($B134="","",IF(COUNTIF($B$5:$B$1004,$B134)&gt;1,"DUPLICATE","OK"))</f>
        <v/>
      </c>
    </row>
    <row r="135" spans="3:14">
      <c r="C135" s="7"/>
      <c r="E135" s="6">
        <f>IF($B135="","",VLOOKUP($D135,Customers!$B$5:$C$104,2,FALSE))</f>
        <v/>
      </c>
      <c r="H135" s="4"/>
      <c r="I135" s="8">
        <f>IF($B135="","",$C135+VLOOKUP($D135,Customers!$B$5:$E$104,4,FALSE))</f>
        <v/>
      </c>
      <c r="J135" s="5">
        <f>IF($B135="","",SUMIFS('Cash Receipts'!$F$5:$F$1004,'Cash Receipts'!$D$5:$D$1004,$B135))</f>
        <v/>
      </c>
      <c r="K135" s="5">
        <f>IF($B135="","",$H135-$J135)</f>
        <v/>
      </c>
      <c r="L135" s="6">
        <f>IF($B135="","",IF($K135&lt;=0,"Paid",IF($I135&lt;Settings!$C$7,"Overdue",IF($J135&gt;0,"Partial","Open"))))</f>
        <v/>
      </c>
      <c r="M135" s="6">
        <f>IF($B135="","",IF($K135&lt;=0,"",Settings!$C$7-$I135))</f>
        <v/>
      </c>
      <c r="N135" s="6">
        <f>IF($B135="","",IF(COUNTIF($B$5:$B$1004,$B135)&gt;1,"DUPLICATE","OK"))</f>
        <v/>
      </c>
    </row>
    <row r="136" spans="3:14">
      <c r="C136" s="7"/>
      <c r="E136" s="6">
        <f>IF($B136="","",VLOOKUP($D136,Customers!$B$5:$C$104,2,FALSE))</f>
        <v/>
      </c>
      <c r="H136" s="4"/>
      <c r="I136" s="8">
        <f>IF($B136="","",$C136+VLOOKUP($D136,Customers!$B$5:$E$104,4,FALSE))</f>
        <v/>
      </c>
      <c r="J136" s="5">
        <f>IF($B136="","",SUMIFS('Cash Receipts'!$F$5:$F$1004,'Cash Receipts'!$D$5:$D$1004,$B136))</f>
        <v/>
      </c>
      <c r="K136" s="5">
        <f>IF($B136="","",$H136-$J136)</f>
        <v/>
      </c>
      <c r="L136" s="6">
        <f>IF($B136="","",IF($K136&lt;=0,"Paid",IF($I136&lt;Settings!$C$7,"Overdue",IF($J136&gt;0,"Partial","Open"))))</f>
        <v/>
      </c>
      <c r="M136" s="6">
        <f>IF($B136="","",IF($K136&lt;=0,"",Settings!$C$7-$I136))</f>
        <v/>
      </c>
      <c r="N136" s="6">
        <f>IF($B136="","",IF(COUNTIF($B$5:$B$1004,$B136)&gt;1,"DUPLICATE","OK"))</f>
        <v/>
      </c>
    </row>
    <row r="137" spans="3:14">
      <c r="C137" s="7"/>
      <c r="E137" s="6">
        <f>IF($B137="","",VLOOKUP($D137,Customers!$B$5:$C$104,2,FALSE))</f>
        <v/>
      </c>
      <c r="H137" s="4"/>
      <c r="I137" s="8">
        <f>IF($B137="","",$C137+VLOOKUP($D137,Customers!$B$5:$E$104,4,FALSE))</f>
        <v/>
      </c>
      <c r="J137" s="5">
        <f>IF($B137="","",SUMIFS('Cash Receipts'!$F$5:$F$1004,'Cash Receipts'!$D$5:$D$1004,$B137))</f>
        <v/>
      </c>
      <c r="K137" s="5">
        <f>IF($B137="","",$H137-$J137)</f>
        <v/>
      </c>
      <c r="L137" s="6">
        <f>IF($B137="","",IF($K137&lt;=0,"Paid",IF($I137&lt;Settings!$C$7,"Overdue",IF($J137&gt;0,"Partial","Open"))))</f>
        <v/>
      </c>
      <c r="M137" s="6">
        <f>IF($B137="","",IF($K137&lt;=0,"",Settings!$C$7-$I137))</f>
        <v/>
      </c>
      <c r="N137" s="6">
        <f>IF($B137="","",IF(COUNTIF($B$5:$B$1004,$B137)&gt;1,"DUPLICATE","OK"))</f>
        <v/>
      </c>
    </row>
    <row r="138" spans="3:14">
      <c r="C138" s="7"/>
      <c r="E138" s="6">
        <f>IF($B138="","",VLOOKUP($D138,Customers!$B$5:$C$104,2,FALSE))</f>
        <v/>
      </c>
      <c r="H138" s="4"/>
      <c r="I138" s="8">
        <f>IF($B138="","",$C138+VLOOKUP($D138,Customers!$B$5:$E$104,4,FALSE))</f>
        <v/>
      </c>
      <c r="J138" s="5">
        <f>IF($B138="","",SUMIFS('Cash Receipts'!$F$5:$F$1004,'Cash Receipts'!$D$5:$D$1004,$B138))</f>
        <v/>
      </c>
      <c r="K138" s="5">
        <f>IF($B138="","",$H138-$J138)</f>
        <v/>
      </c>
      <c r="L138" s="6">
        <f>IF($B138="","",IF($K138&lt;=0,"Paid",IF($I138&lt;Settings!$C$7,"Overdue",IF($J138&gt;0,"Partial","Open"))))</f>
        <v/>
      </c>
      <c r="M138" s="6">
        <f>IF($B138="","",IF($K138&lt;=0,"",Settings!$C$7-$I138))</f>
        <v/>
      </c>
      <c r="N138" s="6">
        <f>IF($B138="","",IF(COUNTIF($B$5:$B$1004,$B138)&gt;1,"DUPLICATE","OK"))</f>
        <v/>
      </c>
    </row>
    <row r="139" spans="3:14">
      <c r="C139" s="7"/>
      <c r="E139" s="6">
        <f>IF($B139="","",VLOOKUP($D139,Customers!$B$5:$C$104,2,FALSE))</f>
        <v/>
      </c>
      <c r="H139" s="4"/>
      <c r="I139" s="8">
        <f>IF($B139="","",$C139+VLOOKUP($D139,Customers!$B$5:$E$104,4,FALSE))</f>
        <v/>
      </c>
      <c r="J139" s="5">
        <f>IF($B139="","",SUMIFS('Cash Receipts'!$F$5:$F$1004,'Cash Receipts'!$D$5:$D$1004,$B139))</f>
        <v/>
      </c>
      <c r="K139" s="5">
        <f>IF($B139="","",$H139-$J139)</f>
        <v/>
      </c>
      <c r="L139" s="6">
        <f>IF($B139="","",IF($K139&lt;=0,"Paid",IF($I139&lt;Settings!$C$7,"Overdue",IF($J139&gt;0,"Partial","Open"))))</f>
        <v/>
      </c>
      <c r="M139" s="6">
        <f>IF($B139="","",IF($K139&lt;=0,"",Settings!$C$7-$I139))</f>
        <v/>
      </c>
      <c r="N139" s="6">
        <f>IF($B139="","",IF(COUNTIF($B$5:$B$1004,$B139)&gt;1,"DUPLICATE","OK"))</f>
        <v/>
      </c>
    </row>
    <row r="140" spans="3:14">
      <c r="C140" s="7"/>
      <c r="E140" s="6">
        <f>IF($B140="","",VLOOKUP($D140,Customers!$B$5:$C$104,2,FALSE))</f>
        <v/>
      </c>
      <c r="H140" s="4"/>
      <c r="I140" s="8">
        <f>IF($B140="","",$C140+VLOOKUP($D140,Customers!$B$5:$E$104,4,FALSE))</f>
        <v/>
      </c>
      <c r="J140" s="5">
        <f>IF($B140="","",SUMIFS('Cash Receipts'!$F$5:$F$1004,'Cash Receipts'!$D$5:$D$1004,$B140))</f>
        <v/>
      </c>
      <c r="K140" s="5">
        <f>IF($B140="","",$H140-$J140)</f>
        <v/>
      </c>
      <c r="L140" s="6">
        <f>IF($B140="","",IF($K140&lt;=0,"Paid",IF($I140&lt;Settings!$C$7,"Overdue",IF($J140&gt;0,"Partial","Open"))))</f>
        <v/>
      </c>
      <c r="M140" s="6">
        <f>IF($B140="","",IF($K140&lt;=0,"",Settings!$C$7-$I140))</f>
        <v/>
      </c>
      <c r="N140" s="6">
        <f>IF($B140="","",IF(COUNTIF($B$5:$B$1004,$B140)&gt;1,"DUPLICATE","OK"))</f>
        <v/>
      </c>
    </row>
    <row r="141" spans="3:14">
      <c r="C141" s="7"/>
      <c r="E141" s="6">
        <f>IF($B141="","",VLOOKUP($D141,Customers!$B$5:$C$104,2,FALSE))</f>
        <v/>
      </c>
      <c r="H141" s="4"/>
      <c r="I141" s="8">
        <f>IF($B141="","",$C141+VLOOKUP($D141,Customers!$B$5:$E$104,4,FALSE))</f>
        <v/>
      </c>
      <c r="J141" s="5">
        <f>IF($B141="","",SUMIFS('Cash Receipts'!$F$5:$F$1004,'Cash Receipts'!$D$5:$D$1004,$B141))</f>
        <v/>
      </c>
      <c r="K141" s="5">
        <f>IF($B141="","",$H141-$J141)</f>
        <v/>
      </c>
      <c r="L141" s="6">
        <f>IF($B141="","",IF($K141&lt;=0,"Paid",IF($I141&lt;Settings!$C$7,"Overdue",IF($J141&gt;0,"Partial","Open"))))</f>
        <v/>
      </c>
      <c r="M141" s="6">
        <f>IF($B141="","",IF($K141&lt;=0,"",Settings!$C$7-$I141))</f>
        <v/>
      </c>
      <c r="N141" s="6">
        <f>IF($B141="","",IF(COUNTIF($B$5:$B$1004,$B141)&gt;1,"DUPLICATE","OK"))</f>
        <v/>
      </c>
    </row>
    <row r="142" spans="3:14">
      <c r="C142" s="7"/>
      <c r="E142" s="6">
        <f>IF($B142="","",VLOOKUP($D142,Customers!$B$5:$C$104,2,FALSE))</f>
        <v/>
      </c>
      <c r="H142" s="4"/>
      <c r="I142" s="8">
        <f>IF($B142="","",$C142+VLOOKUP($D142,Customers!$B$5:$E$104,4,FALSE))</f>
        <v/>
      </c>
      <c r="J142" s="5">
        <f>IF($B142="","",SUMIFS('Cash Receipts'!$F$5:$F$1004,'Cash Receipts'!$D$5:$D$1004,$B142))</f>
        <v/>
      </c>
      <c r="K142" s="5">
        <f>IF($B142="","",$H142-$J142)</f>
        <v/>
      </c>
      <c r="L142" s="6">
        <f>IF($B142="","",IF($K142&lt;=0,"Paid",IF($I142&lt;Settings!$C$7,"Overdue",IF($J142&gt;0,"Partial","Open"))))</f>
        <v/>
      </c>
      <c r="M142" s="6">
        <f>IF($B142="","",IF($K142&lt;=0,"",Settings!$C$7-$I142))</f>
        <v/>
      </c>
      <c r="N142" s="6">
        <f>IF($B142="","",IF(COUNTIF($B$5:$B$1004,$B142)&gt;1,"DUPLICATE","OK"))</f>
        <v/>
      </c>
    </row>
    <row r="143" spans="3:14">
      <c r="C143" s="7"/>
      <c r="E143" s="6">
        <f>IF($B143="","",VLOOKUP($D143,Customers!$B$5:$C$104,2,FALSE))</f>
        <v/>
      </c>
      <c r="H143" s="4"/>
      <c r="I143" s="8">
        <f>IF($B143="","",$C143+VLOOKUP($D143,Customers!$B$5:$E$104,4,FALSE))</f>
        <v/>
      </c>
      <c r="J143" s="5">
        <f>IF($B143="","",SUMIFS('Cash Receipts'!$F$5:$F$1004,'Cash Receipts'!$D$5:$D$1004,$B143))</f>
        <v/>
      </c>
      <c r="K143" s="5">
        <f>IF($B143="","",$H143-$J143)</f>
        <v/>
      </c>
      <c r="L143" s="6">
        <f>IF($B143="","",IF($K143&lt;=0,"Paid",IF($I143&lt;Settings!$C$7,"Overdue",IF($J143&gt;0,"Partial","Open"))))</f>
        <v/>
      </c>
      <c r="M143" s="6">
        <f>IF($B143="","",IF($K143&lt;=0,"",Settings!$C$7-$I143))</f>
        <v/>
      </c>
      <c r="N143" s="6">
        <f>IF($B143="","",IF(COUNTIF($B$5:$B$1004,$B143)&gt;1,"DUPLICATE","OK"))</f>
        <v/>
      </c>
    </row>
    <row r="144" spans="3:14">
      <c r="C144" s="7"/>
      <c r="E144" s="6">
        <f>IF($B144="","",VLOOKUP($D144,Customers!$B$5:$C$104,2,FALSE))</f>
        <v/>
      </c>
      <c r="H144" s="4"/>
      <c r="I144" s="8">
        <f>IF($B144="","",$C144+VLOOKUP($D144,Customers!$B$5:$E$104,4,FALSE))</f>
        <v/>
      </c>
      <c r="J144" s="5">
        <f>IF($B144="","",SUMIFS('Cash Receipts'!$F$5:$F$1004,'Cash Receipts'!$D$5:$D$1004,$B144))</f>
        <v/>
      </c>
      <c r="K144" s="5">
        <f>IF($B144="","",$H144-$J144)</f>
        <v/>
      </c>
      <c r="L144" s="6">
        <f>IF($B144="","",IF($K144&lt;=0,"Paid",IF($I144&lt;Settings!$C$7,"Overdue",IF($J144&gt;0,"Partial","Open"))))</f>
        <v/>
      </c>
      <c r="M144" s="6">
        <f>IF($B144="","",IF($K144&lt;=0,"",Settings!$C$7-$I144))</f>
        <v/>
      </c>
      <c r="N144" s="6">
        <f>IF($B144="","",IF(COUNTIF($B$5:$B$1004,$B144)&gt;1,"DUPLICATE","OK"))</f>
        <v/>
      </c>
    </row>
    <row r="145" spans="3:14">
      <c r="C145" s="7"/>
      <c r="E145" s="6">
        <f>IF($B145="","",VLOOKUP($D145,Customers!$B$5:$C$104,2,FALSE))</f>
        <v/>
      </c>
      <c r="H145" s="4"/>
      <c r="I145" s="8">
        <f>IF($B145="","",$C145+VLOOKUP($D145,Customers!$B$5:$E$104,4,FALSE))</f>
        <v/>
      </c>
      <c r="J145" s="5">
        <f>IF($B145="","",SUMIFS('Cash Receipts'!$F$5:$F$1004,'Cash Receipts'!$D$5:$D$1004,$B145))</f>
        <v/>
      </c>
      <c r="K145" s="5">
        <f>IF($B145="","",$H145-$J145)</f>
        <v/>
      </c>
      <c r="L145" s="6">
        <f>IF($B145="","",IF($K145&lt;=0,"Paid",IF($I145&lt;Settings!$C$7,"Overdue",IF($J145&gt;0,"Partial","Open"))))</f>
        <v/>
      </c>
      <c r="M145" s="6">
        <f>IF($B145="","",IF($K145&lt;=0,"",Settings!$C$7-$I145))</f>
        <v/>
      </c>
      <c r="N145" s="6">
        <f>IF($B145="","",IF(COUNTIF($B$5:$B$1004,$B145)&gt;1,"DUPLICATE","OK"))</f>
        <v/>
      </c>
    </row>
    <row r="146" spans="3:14">
      <c r="C146" s="7"/>
      <c r="E146" s="6">
        <f>IF($B146="","",VLOOKUP($D146,Customers!$B$5:$C$104,2,FALSE))</f>
        <v/>
      </c>
      <c r="H146" s="4"/>
      <c r="I146" s="8">
        <f>IF($B146="","",$C146+VLOOKUP($D146,Customers!$B$5:$E$104,4,FALSE))</f>
        <v/>
      </c>
      <c r="J146" s="5">
        <f>IF($B146="","",SUMIFS('Cash Receipts'!$F$5:$F$1004,'Cash Receipts'!$D$5:$D$1004,$B146))</f>
        <v/>
      </c>
      <c r="K146" s="5">
        <f>IF($B146="","",$H146-$J146)</f>
        <v/>
      </c>
      <c r="L146" s="6">
        <f>IF($B146="","",IF($K146&lt;=0,"Paid",IF($I146&lt;Settings!$C$7,"Overdue",IF($J146&gt;0,"Partial","Open"))))</f>
        <v/>
      </c>
      <c r="M146" s="6">
        <f>IF($B146="","",IF($K146&lt;=0,"",Settings!$C$7-$I146))</f>
        <v/>
      </c>
      <c r="N146" s="6">
        <f>IF($B146="","",IF(COUNTIF($B$5:$B$1004,$B146)&gt;1,"DUPLICATE","OK"))</f>
        <v/>
      </c>
    </row>
    <row r="147" spans="3:14">
      <c r="C147" s="7"/>
      <c r="E147" s="6">
        <f>IF($B147="","",VLOOKUP($D147,Customers!$B$5:$C$104,2,FALSE))</f>
        <v/>
      </c>
      <c r="H147" s="4"/>
      <c r="I147" s="8">
        <f>IF($B147="","",$C147+VLOOKUP($D147,Customers!$B$5:$E$104,4,FALSE))</f>
        <v/>
      </c>
      <c r="J147" s="5">
        <f>IF($B147="","",SUMIFS('Cash Receipts'!$F$5:$F$1004,'Cash Receipts'!$D$5:$D$1004,$B147))</f>
        <v/>
      </c>
      <c r="K147" s="5">
        <f>IF($B147="","",$H147-$J147)</f>
        <v/>
      </c>
      <c r="L147" s="6">
        <f>IF($B147="","",IF($K147&lt;=0,"Paid",IF($I147&lt;Settings!$C$7,"Overdue",IF($J147&gt;0,"Partial","Open"))))</f>
        <v/>
      </c>
      <c r="M147" s="6">
        <f>IF($B147="","",IF($K147&lt;=0,"",Settings!$C$7-$I147))</f>
        <v/>
      </c>
      <c r="N147" s="6">
        <f>IF($B147="","",IF(COUNTIF($B$5:$B$1004,$B147)&gt;1,"DUPLICATE","OK"))</f>
        <v/>
      </c>
    </row>
    <row r="148" spans="3:14">
      <c r="C148" s="7"/>
      <c r="E148" s="6">
        <f>IF($B148="","",VLOOKUP($D148,Customers!$B$5:$C$104,2,FALSE))</f>
        <v/>
      </c>
      <c r="H148" s="4"/>
      <c r="I148" s="8">
        <f>IF($B148="","",$C148+VLOOKUP($D148,Customers!$B$5:$E$104,4,FALSE))</f>
        <v/>
      </c>
      <c r="J148" s="5">
        <f>IF($B148="","",SUMIFS('Cash Receipts'!$F$5:$F$1004,'Cash Receipts'!$D$5:$D$1004,$B148))</f>
        <v/>
      </c>
      <c r="K148" s="5">
        <f>IF($B148="","",$H148-$J148)</f>
        <v/>
      </c>
      <c r="L148" s="6">
        <f>IF($B148="","",IF($K148&lt;=0,"Paid",IF($I148&lt;Settings!$C$7,"Overdue",IF($J148&gt;0,"Partial","Open"))))</f>
        <v/>
      </c>
      <c r="M148" s="6">
        <f>IF($B148="","",IF($K148&lt;=0,"",Settings!$C$7-$I148))</f>
        <v/>
      </c>
      <c r="N148" s="6">
        <f>IF($B148="","",IF(COUNTIF($B$5:$B$1004,$B148)&gt;1,"DUPLICATE","OK"))</f>
        <v/>
      </c>
    </row>
    <row r="149" spans="3:14">
      <c r="C149" s="7"/>
      <c r="E149" s="6">
        <f>IF($B149="","",VLOOKUP($D149,Customers!$B$5:$C$104,2,FALSE))</f>
        <v/>
      </c>
      <c r="H149" s="4"/>
      <c r="I149" s="8">
        <f>IF($B149="","",$C149+VLOOKUP($D149,Customers!$B$5:$E$104,4,FALSE))</f>
        <v/>
      </c>
      <c r="J149" s="5">
        <f>IF($B149="","",SUMIFS('Cash Receipts'!$F$5:$F$1004,'Cash Receipts'!$D$5:$D$1004,$B149))</f>
        <v/>
      </c>
      <c r="K149" s="5">
        <f>IF($B149="","",$H149-$J149)</f>
        <v/>
      </c>
      <c r="L149" s="6">
        <f>IF($B149="","",IF($K149&lt;=0,"Paid",IF($I149&lt;Settings!$C$7,"Overdue",IF($J149&gt;0,"Partial","Open"))))</f>
        <v/>
      </c>
      <c r="M149" s="6">
        <f>IF($B149="","",IF($K149&lt;=0,"",Settings!$C$7-$I149))</f>
        <v/>
      </c>
      <c r="N149" s="6">
        <f>IF($B149="","",IF(COUNTIF($B$5:$B$1004,$B149)&gt;1,"DUPLICATE","OK"))</f>
        <v/>
      </c>
    </row>
    <row r="150" spans="3:14">
      <c r="C150" s="7"/>
      <c r="E150" s="6">
        <f>IF($B150="","",VLOOKUP($D150,Customers!$B$5:$C$104,2,FALSE))</f>
        <v/>
      </c>
      <c r="H150" s="4"/>
      <c r="I150" s="8">
        <f>IF($B150="","",$C150+VLOOKUP($D150,Customers!$B$5:$E$104,4,FALSE))</f>
        <v/>
      </c>
      <c r="J150" s="5">
        <f>IF($B150="","",SUMIFS('Cash Receipts'!$F$5:$F$1004,'Cash Receipts'!$D$5:$D$1004,$B150))</f>
        <v/>
      </c>
      <c r="K150" s="5">
        <f>IF($B150="","",$H150-$J150)</f>
        <v/>
      </c>
      <c r="L150" s="6">
        <f>IF($B150="","",IF($K150&lt;=0,"Paid",IF($I150&lt;Settings!$C$7,"Overdue",IF($J150&gt;0,"Partial","Open"))))</f>
        <v/>
      </c>
      <c r="M150" s="6">
        <f>IF($B150="","",IF($K150&lt;=0,"",Settings!$C$7-$I150))</f>
        <v/>
      </c>
      <c r="N150" s="6">
        <f>IF($B150="","",IF(COUNTIF($B$5:$B$1004,$B150)&gt;1,"DUPLICATE","OK"))</f>
        <v/>
      </c>
    </row>
    <row r="151" spans="3:14">
      <c r="C151" s="7"/>
      <c r="E151" s="6">
        <f>IF($B151="","",VLOOKUP($D151,Customers!$B$5:$C$104,2,FALSE))</f>
        <v/>
      </c>
      <c r="H151" s="4"/>
      <c r="I151" s="8">
        <f>IF($B151="","",$C151+VLOOKUP($D151,Customers!$B$5:$E$104,4,FALSE))</f>
        <v/>
      </c>
      <c r="J151" s="5">
        <f>IF($B151="","",SUMIFS('Cash Receipts'!$F$5:$F$1004,'Cash Receipts'!$D$5:$D$1004,$B151))</f>
        <v/>
      </c>
      <c r="K151" s="5">
        <f>IF($B151="","",$H151-$J151)</f>
        <v/>
      </c>
      <c r="L151" s="6">
        <f>IF($B151="","",IF($K151&lt;=0,"Paid",IF($I151&lt;Settings!$C$7,"Overdue",IF($J151&gt;0,"Partial","Open"))))</f>
        <v/>
      </c>
      <c r="M151" s="6">
        <f>IF($B151="","",IF($K151&lt;=0,"",Settings!$C$7-$I151))</f>
        <v/>
      </c>
      <c r="N151" s="6">
        <f>IF($B151="","",IF(COUNTIF($B$5:$B$1004,$B151)&gt;1,"DUPLICATE","OK"))</f>
        <v/>
      </c>
    </row>
    <row r="152" spans="3:14">
      <c r="C152" s="7"/>
      <c r="E152" s="6">
        <f>IF($B152="","",VLOOKUP($D152,Customers!$B$5:$C$104,2,FALSE))</f>
        <v/>
      </c>
      <c r="H152" s="4"/>
      <c r="I152" s="8">
        <f>IF($B152="","",$C152+VLOOKUP($D152,Customers!$B$5:$E$104,4,FALSE))</f>
        <v/>
      </c>
      <c r="J152" s="5">
        <f>IF($B152="","",SUMIFS('Cash Receipts'!$F$5:$F$1004,'Cash Receipts'!$D$5:$D$1004,$B152))</f>
        <v/>
      </c>
      <c r="K152" s="5">
        <f>IF($B152="","",$H152-$J152)</f>
        <v/>
      </c>
      <c r="L152" s="6">
        <f>IF($B152="","",IF($K152&lt;=0,"Paid",IF($I152&lt;Settings!$C$7,"Overdue",IF($J152&gt;0,"Partial","Open"))))</f>
        <v/>
      </c>
      <c r="M152" s="6">
        <f>IF($B152="","",IF($K152&lt;=0,"",Settings!$C$7-$I152))</f>
        <v/>
      </c>
      <c r="N152" s="6">
        <f>IF($B152="","",IF(COUNTIF($B$5:$B$1004,$B152)&gt;1,"DUPLICATE","OK"))</f>
        <v/>
      </c>
    </row>
    <row r="153" spans="3:14">
      <c r="C153" s="7"/>
      <c r="E153" s="6">
        <f>IF($B153="","",VLOOKUP($D153,Customers!$B$5:$C$104,2,FALSE))</f>
        <v/>
      </c>
      <c r="H153" s="4"/>
      <c r="I153" s="8">
        <f>IF($B153="","",$C153+VLOOKUP($D153,Customers!$B$5:$E$104,4,FALSE))</f>
        <v/>
      </c>
      <c r="J153" s="5">
        <f>IF($B153="","",SUMIFS('Cash Receipts'!$F$5:$F$1004,'Cash Receipts'!$D$5:$D$1004,$B153))</f>
        <v/>
      </c>
      <c r="K153" s="5">
        <f>IF($B153="","",$H153-$J153)</f>
        <v/>
      </c>
      <c r="L153" s="6">
        <f>IF($B153="","",IF($K153&lt;=0,"Paid",IF($I153&lt;Settings!$C$7,"Overdue",IF($J153&gt;0,"Partial","Open"))))</f>
        <v/>
      </c>
      <c r="M153" s="6">
        <f>IF($B153="","",IF($K153&lt;=0,"",Settings!$C$7-$I153))</f>
        <v/>
      </c>
      <c r="N153" s="6">
        <f>IF($B153="","",IF(COUNTIF($B$5:$B$1004,$B153)&gt;1,"DUPLICATE","OK"))</f>
        <v/>
      </c>
    </row>
    <row r="154" spans="3:14">
      <c r="C154" s="7"/>
      <c r="E154" s="6">
        <f>IF($B154="","",VLOOKUP($D154,Customers!$B$5:$C$104,2,FALSE))</f>
        <v/>
      </c>
      <c r="H154" s="4"/>
      <c r="I154" s="8">
        <f>IF($B154="","",$C154+VLOOKUP($D154,Customers!$B$5:$E$104,4,FALSE))</f>
        <v/>
      </c>
      <c r="J154" s="5">
        <f>IF($B154="","",SUMIFS('Cash Receipts'!$F$5:$F$1004,'Cash Receipts'!$D$5:$D$1004,$B154))</f>
        <v/>
      </c>
      <c r="K154" s="5">
        <f>IF($B154="","",$H154-$J154)</f>
        <v/>
      </c>
      <c r="L154" s="6">
        <f>IF($B154="","",IF($K154&lt;=0,"Paid",IF($I154&lt;Settings!$C$7,"Overdue",IF($J154&gt;0,"Partial","Open"))))</f>
        <v/>
      </c>
      <c r="M154" s="6">
        <f>IF($B154="","",IF($K154&lt;=0,"",Settings!$C$7-$I154))</f>
        <v/>
      </c>
      <c r="N154" s="6">
        <f>IF($B154="","",IF(COUNTIF($B$5:$B$1004,$B154)&gt;1,"DUPLICATE","OK"))</f>
        <v/>
      </c>
    </row>
    <row r="155" spans="3:14">
      <c r="C155" s="7"/>
      <c r="E155" s="6">
        <f>IF($B155="","",VLOOKUP($D155,Customers!$B$5:$C$104,2,FALSE))</f>
        <v/>
      </c>
      <c r="H155" s="4"/>
      <c r="I155" s="8">
        <f>IF($B155="","",$C155+VLOOKUP($D155,Customers!$B$5:$E$104,4,FALSE))</f>
        <v/>
      </c>
      <c r="J155" s="5">
        <f>IF($B155="","",SUMIFS('Cash Receipts'!$F$5:$F$1004,'Cash Receipts'!$D$5:$D$1004,$B155))</f>
        <v/>
      </c>
      <c r="K155" s="5">
        <f>IF($B155="","",$H155-$J155)</f>
        <v/>
      </c>
      <c r="L155" s="6">
        <f>IF($B155="","",IF($K155&lt;=0,"Paid",IF($I155&lt;Settings!$C$7,"Overdue",IF($J155&gt;0,"Partial","Open"))))</f>
        <v/>
      </c>
      <c r="M155" s="6">
        <f>IF($B155="","",IF($K155&lt;=0,"",Settings!$C$7-$I155))</f>
        <v/>
      </c>
      <c r="N155" s="6">
        <f>IF($B155="","",IF(COUNTIF($B$5:$B$1004,$B155)&gt;1,"DUPLICATE","OK"))</f>
        <v/>
      </c>
    </row>
    <row r="156" spans="3:14">
      <c r="C156" s="7"/>
      <c r="E156" s="6">
        <f>IF($B156="","",VLOOKUP($D156,Customers!$B$5:$C$104,2,FALSE))</f>
        <v/>
      </c>
      <c r="H156" s="4"/>
      <c r="I156" s="8">
        <f>IF($B156="","",$C156+VLOOKUP($D156,Customers!$B$5:$E$104,4,FALSE))</f>
        <v/>
      </c>
      <c r="J156" s="5">
        <f>IF($B156="","",SUMIFS('Cash Receipts'!$F$5:$F$1004,'Cash Receipts'!$D$5:$D$1004,$B156))</f>
        <v/>
      </c>
      <c r="K156" s="5">
        <f>IF($B156="","",$H156-$J156)</f>
        <v/>
      </c>
      <c r="L156" s="6">
        <f>IF($B156="","",IF($K156&lt;=0,"Paid",IF($I156&lt;Settings!$C$7,"Overdue",IF($J156&gt;0,"Partial","Open"))))</f>
        <v/>
      </c>
      <c r="M156" s="6">
        <f>IF($B156="","",IF($K156&lt;=0,"",Settings!$C$7-$I156))</f>
        <v/>
      </c>
      <c r="N156" s="6">
        <f>IF($B156="","",IF(COUNTIF($B$5:$B$1004,$B156)&gt;1,"DUPLICATE","OK"))</f>
        <v/>
      </c>
    </row>
    <row r="157" spans="3:14">
      <c r="C157" s="7"/>
      <c r="E157" s="6">
        <f>IF($B157="","",VLOOKUP($D157,Customers!$B$5:$C$104,2,FALSE))</f>
        <v/>
      </c>
      <c r="H157" s="4"/>
      <c r="I157" s="8">
        <f>IF($B157="","",$C157+VLOOKUP($D157,Customers!$B$5:$E$104,4,FALSE))</f>
        <v/>
      </c>
      <c r="J157" s="5">
        <f>IF($B157="","",SUMIFS('Cash Receipts'!$F$5:$F$1004,'Cash Receipts'!$D$5:$D$1004,$B157))</f>
        <v/>
      </c>
      <c r="K157" s="5">
        <f>IF($B157="","",$H157-$J157)</f>
        <v/>
      </c>
      <c r="L157" s="6">
        <f>IF($B157="","",IF($K157&lt;=0,"Paid",IF($I157&lt;Settings!$C$7,"Overdue",IF($J157&gt;0,"Partial","Open"))))</f>
        <v/>
      </c>
      <c r="M157" s="6">
        <f>IF($B157="","",IF($K157&lt;=0,"",Settings!$C$7-$I157))</f>
        <v/>
      </c>
      <c r="N157" s="6">
        <f>IF($B157="","",IF(COUNTIF($B$5:$B$1004,$B157)&gt;1,"DUPLICATE","OK"))</f>
        <v/>
      </c>
    </row>
    <row r="158" spans="3:14">
      <c r="C158" s="7"/>
      <c r="E158" s="6">
        <f>IF($B158="","",VLOOKUP($D158,Customers!$B$5:$C$104,2,FALSE))</f>
        <v/>
      </c>
      <c r="H158" s="4"/>
      <c r="I158" s="8">
        <f>IF($B158="","",$C158+VLOOKUP($D158,Customers!$B$5:$E$104,4,FALSE))</f>
        <v/>
      </c>
      <c r="J158" s="5">
        <f>IF($B158="","",SUMIFS('Cash Receipts'!$F$5:$F$1004,'Cash Receipts'!$D$5:$D$1004,$B158))</f>
        <v/>
      </c>
      <c r="K158" s="5">
        <f>IF($B158="","",$H158-$J158)</f>
        <v/>
      </c>
      <c r="L158" s="6">
        <f>IF($B158="","",IF($K158&lt;=0,"Paid",IF($I158&lt;Settings!$C$7,"Overdue",IF($J158&gt;0,"Partial","Open"))))</f>
        <v/>
      </c>
      <c r="M158" s="6">
        <f>IF($B158="","",IF($K158&lt;=0,"",Settings!$C$7-$I158))</f>
        <v/>
      </c>
      <c r="N158" s="6">
        <f>IF($B158="","",IF(COUNTIF($B$5:$B$1004,$B158)&gt;1,"DUPLICATE","OK"))</f>
        <v/>
      </c>
    </row>
    <row r="159" spans="3:14">
      <c r="C159" s="7"/>
      <c r="E159" s="6">
        <f>IF($B159="","",VLOOKUP($D159,Customers!$B$5:$C$104,2,FALSE))</f>
        <v/>
      </c>
      <c r="H159" s="4"/>
      <c r="I159" s="8">
        <f>IF($B159="","",$C159+VLOOKUP($D159,Customers!$B$5:$E$104,4,FALSE))</f>
        <v/>
      </c>
      <c r="J159" s="5">
        <f>IF($B159="","",SUMIFS('Cash Receipts'!$F$5:$F$1004,'Cash Receipts'!$D$5:$D$1004,$B159))</f>
        <v/>
      </c>
      <c r="K159" s="5">
        <f>IF($B159="","",$H159-$J159)</f>
        <v/>
      </c>
      <c r="L159" s="6">
        <f>IF($B159="","",IF($K159&lt;=0,"Paid",IF($I159&lt;Settings!$C$7,"Overdue",IF($J159&gt;0,"Partial","Open"))))</f>
        <v/>
      </c>
      <c r="M159" s="6">
        <f>IF($B159="","",IF($K159&lt;=0,"",Settings!$C$7-$I159))</f>
        <v/>
      </c>
      <c r="N159" s="6">
        <f>IF($B159="","",IF(COUNTIF($B$5:$B$1004,$B159)&gt;1,"DUPLICATE","OK"))</f>
        <v/>
      </c>
    </row>
    <row r="160" spans="3:14">
      <c r="C160" s="7"/>
      <c r="E160" s="6">
        <f>IF($B160="","",VLOOKUP($D160,Customers!$B$5:$C$104,2,FALSE))</f>
        <v/>
      </c>
      <c r="H160" s="4"/>
      <c r="I160" s="8">
        <f>IF($B160="","",$C160+VLOOKUP($D160,Customers!$B$5:$E$104,4,FALSE))</f>
        <v/>
      </c>
      <c r="J160" s="5">
        <f>IF($B160="","",SUMIFS('Cash Receipts'!$F$5:$F$1004,'Cash Receipts'!$D$5:$D$1004,$B160))</f>
        <v/>
      </c>
      <c r="K160" s="5">
        <f>IF($B160="","",$H160-$J160)</f>
        <v/>
      </c>
      <c r="L160" s="6">
        <f>IF($B160="","",IF($K160&lt;=0,"Paid",IF($I160&lt;Settings!$C$7,"Overdue",IF($J160&gt;0,"Partial","Open"))))</f>
        <v/>
      </c>
      <c r="M160" s="6">
        <f>IF($B160="","",IF($K160&lt;=0,"",Settings!$C$7-$I160))</f>
        <v/>
      </c>
      <c r="N160" s="6">
        <f>IF($B160="","",IF(COUNTIF($B$5:$B$1004,$B160)&gt;1,"DUPLICATE","OK"))</f>
        <v/>
      </c>
    </row>
    <row r="161" spans="3:14">
      <c r="C161" s="7"/>
      <c r="E161" s="6">
        <f>IF($B161="","",VLOOKUP($D161,Customers!$B$5:$C$104,2,FALSE))</f>
        <v/>
      </c>
      <c r="H161" s="4"/>
      <c r="I161" s="8">
        <f>IF($B161="","",$C161+VLOOKUP($D161,Customers!$B$5:$E$104,4,FALSE))</f>
        <v/>
      </c>
      <c r="J161" s="5">
        <f>IF($B161="","",SUMIFS('Cash Receipts'!$F$5:$F$1004,'Cash Receipts'!$D$5:$D$1004,$B161))</f>
        <v/>
      </c>
      <c r="K161" s="5">
        <f>IF($B161="","",$H161-$J161)</f>
        <v/>
      </c>
      <c r="L161" s="6">
        <f>IF($B161="","",IF($K161&lt;=0,"Paid",IF($I161&lt;Settings!$C$7,"Overdue",IF($J161&gt;0,"Partial","Open"))))</f>
        <v/>
      </c>
      <c r="M161" s="6">
        <f>IF($B161="","",IF($K161&lt;=0,"",Settings!$C$7-$I161))</f>
        <v/>
      </c>
      <c r="N161" s="6">
        <f>IF($B161="","",IF(COUNTIF($B$5:$B$1004,$B161)&gt;1,"DUPLICATE","OK"))</f>
        <v/>
      </c>
    </row>
    <row r="162" spans="3:14">
      <c r="C162" s="7"/>
      <c r="E162" s="6">
        <f>IF($B162="","",VLOOKUP($D162,Customers!$B$5:$C$104,2,FALSE))</f>
        <v/>
      </c>
      <c r="H162" s="4"/>
      <c r="I162" s="8">
        <f>IF($B162="","",$C162+VLOOKUP($D162,Customers!$B$5:$E$104,4,FALSE))</f>
        <v/>
      </c>
      <c r="J162" s="5">
        <f>IF($B162="","",SUMIFS('Cash Receipts'!$F$5:$F$1004,'Cash Receipts'!$D$5:$D$1004,$B162))</f>
        <v/>
      </c>
      <c r="K162" s="5">
        <f>IF($B162="","",$H162-$J162)</f>
        <v/>
      </c>
      <c r="L162" s="6">
        <f>IF($B162="","",IF($K162&lt;=0,"Paid",IF($I162&lt;Settings!$C$7,"Overdue",IF($J162&gt;0,"Partial","Open"))))</f>
        <v/>
      </c>
      <c r="M162" s="6">
        <f>IF($B162="","",IF($K162&lt;=0,"",Settings!$C$7-$I162))</f>
        <v/>
      </c>
      <c r="N162" s="6">
        <f>IF($B162="","",IF(COUNTIF($B$5:$B$1004,$B162)&gt;1,"DUPLICATE","OK"))</f>
        <v/>
      </c>
    </row>
    <row r="163" spans="3:14">
      <c r="C163" s="7"/>
      <c r="E163" s="6">
        <f>IF($B163="","",VLOOKUP($D163,Customers!$B$5:$C$104,2,FALSE))</f>
        <v/>
      </c>
      <c r="H163" s="4"/>
      <c r="I163" s="8">
        <f>IF($B163="","",$C163+VLOOKUP($D163,Customers!$B$5:$E$104,4,FALSE))</f>
        <v/>
      </c>
      <c r="J163" s="5">
        <f>IF($B163="","",SUMIFS('Cash Receipts'!$F$5:$F$1004,'Cash Receipts'!$D$5:$D$1004,$B163))</f>
        <v/>
      </c>
      <c r="K163" s="5">
        <f>IF($B163="","",$H163-$J163)</f>
        <v/>
      </c>
      <c r="L163" s="6">
        <f>IF($B163="","",IF($K163&lt;=0,"Paid",IF($I163&lt;Settings!$C$7,"Overdue",IF($J163&gt;0,"Partial","Open"))))</f>
        <v/>
      </c>
      <c r="M163" s="6">
        <f>IF($B163="","",IF($K163&lt;=0,"",Settings!$C$7-$I163))</f>
        <v/>
      </c>
      <c r="N163" s="6">
        <f>IF($B163="","",IF(COUNTIF($B$5:$B$1004,$B163)&gt;1,"DUPLICATE","OK"))</f>
        <v/>
      </c>
    </row>
    <row r="164" spans="3:14">
      <c r="C164" s="7"/>
      <c r="E164" s="6">
        <f>IF($B164="","",VLOOKUP($D164,Customers!$B$5:$C$104,2,FALSE))</f>
        <v/>
      </c>
      <c r="H164" s="4"/>
      <c r="I164" s="8">
        <f>IF($B164="","",$C164+VLOOKUP($D164,Customers!$B$5:$E$104,4,FALSE))</f>
        <v/>
      </c>
      <c r="J164" s="5">
        <f>IF($B164="","",SUMIFS('Cash Receipts'!$F$5:$F$1004,'Cash Receipts'!$D$5:$D$1004,$B164))</f>
        <v/>
      </c>
      <c r="K164" s="5">
        <f>IF($B164="","",$H164-$J164)</f>
        <v/>
      </c>
      <c r="L164" s="6">
        <f>IF($B164="","",IF($K164&lt;=0,"Paid",IF($I164&lt;Settings!$C$7,"Overdue",IF($J164&gt;0,"Partial","Open"))))</f>
        <v/>
      </c>
      <c r="M164" s="6">
        <f>IF($B164="","",IF($K164&lt;=0,"",Settings!$C$7-$I164))</f>
        <v/>
      </c>
      <c r="N164" s="6">
        <f>IF($B164="","",IF(COUNTIF($B$5:$B$1004,$B164)&gt;1,"DUPLICATE","OK"))</f>
        <v/>
      </c>
    </row>
    <row r="165" spans="3:14">
      <c r="C165" s="7"/>
      <c r="E165" s="6">
        <f>IF($B165="","",VLOOKUP($D165,Customers!$B$5:$C$104,2,FALSE))</f>
        <v/>
      </c>
      <c r="H165" s="4"/>
      <c r="I165" s="8">
        <f>IF($B165="","",$C165+VLOOKUP($D165,Customers!$B$5:$E$104,4,FALSE))</f>
        <v/>
      </c>
      <c r="J165" s="5">
        <f>IF($B165="","",SUMIFS('Cash Receipts'!$F$5:$F$1004,'Cash Receipts'!$D$5:$D$1004,$B165))</f>
        <v/>
      </c>
      <c r="K165" s="5">
        <f>IF($B165="","",$H165-$J165)</f>
        <v/>
      </c>
      <c r="L165" s="6">
        <f>IF($B165="","",IF($K165&lt;=0,"Paid",IF($I165&lt;Settings!$C$7,"Overdue",IF($J165&gt;0,"Partial","Open"))))</f>
        <v/>
      </c>
      <c r="M165" s="6">
        <f>IF($B165="","",IF($K165&lt;=0,"",Settings!$C$7-$I165))</f>
        <v/>
      </c>
      <c r="N165" s="6">
        <f>IF($B165="","",IF(COUNTIF($B$5:$B$1004,$B165)&gt;1,"DUPLICATE","OK"))</f>
        <v/>
      </c>
    </row>
    <row r="166" spans="3:14">
      <c r="C166" s="7"/>
      <c r="E166" s="6">
        <f>IF($B166="","",VLOOKUP($D166,Customers!$B$5:$C$104,2,FALSE))</f>
        <v/>
      </c>
      <c r="H166" s="4"/>
      <c r="I166" s="8">
        <f>IF($B166="","",$C166+VLOOKUP($D166,Customers!$B$5:$E$104,4,FALSE))</f>
        <v/>
      </c>
      <c r="J166" s="5">
        <f>IF($B166="","",SUMIFS('Cash Receipts'!$F$5:$F$1004,'Cash Receipts'!$D$5:$D$1004,$B166))</f>
        <v/>
      </c>
      <c r="K166" s="5">
        <f>IF($B166="","",$H166-$J166)</f>
        <v/>
      </c>
      <c r="L166" s="6">
        <f>IF($B166="","",IF($K166&lt;=0,"Paid",IF($I166&lt;Settings!$C$7,"Overdue",IF($J166&gt;0,"Partial","Open"))))</f>
        <v/>
      </c>
      <c r="M166" s="6">
        <f>IF($B166="","",IF($K166&lt;=0,"",Settings!$C$7-$I166))</f>
        <v/>
      </c>
      <c r="N166" s="6">
        <f>IF($B166="","",IF(COUNTIF($B$5:$B$1004,$B166)&gt;1,"DUPLICATE","OK"))</f>
        <v/>
      </c>
    </row>
    <row r="167" spans="3:14">
      <c r="C167" s="7"/>
      <c r="E167" s="6">
        <f>IF($B167="","",VLOOKUP($D167,Customers!$B$5:$C$104,2,FALSE))</f>
        <v/>
      </c>
      <c r="H167" s="4"/>
      <c r="I167" s="8">
        <f>IF($B167="","",$C167+VLOOKUP($D167,Customers!$B$5:$E$104,4,FALSE))</f>
        <v/>
      </c>
      <c r="J167" s="5">
        <f>IF($B167="","",SUMIFS('Cash Receipts'!$F$5:$F$1004,'Cash Receipts'!$D$5:$D$1004,$B167))</f>
        <v/>
      </c>
      <c r="K167" s="5">
        <f>IF($B167="","",$H167-$J167)</f>
        <v/>
      </c>
      <c r="L167" s="6">
        <f>IF($B167="","",IF($K167&lt;=0,"Paid",IF($I167&lt;Settings!$C$7,"Overdue",IF($J167&gt;0,"Partial","Open"))))</f>
        <v/>
      </c>
      <c r="M167" s="6">
        <f>IF($B167="","",IF($K167&lt;=0,"",Settings!$C$7-$I167))</f>
        <v/>
      </c>
      <c r="N167" s="6">
        <f>IF($B167="","",IF(COUNTIF($B$5:$B$1004,$B167)&gt;1,"DUPLICATE","OK"))</f>
        <v/>
      </c>
    </row>
    <row r="168" spans="3:14">
      <c r="C168" s="7"/>
      <c r="E168" s="6">
        <f>IF($B168="","",VLOOKUP($D168,Customers!$B$5:$C$104,2,FALSE))</f>
        <v/>
      </c>
      <c r="H168" s="4"/>
      <c r="I168" s="8">
        <f>IF($B168="","",$C168+VLOOKUP($D168,Customers!$B$5:$E$104,4,FALSE))</f>
        <v/>
      </c>
      <c r="J168" s="5">
        <f>IF($B168="","",SUMIFS('Cash Receipts'!$F$5:$F$1004,'Cash Receipts'!$D$5:$D$1004,$B168))</f>
        <v/>
      </c>
      <c r="K168" s="5">
        <f>IF($B168="","",$H168-$J168)</f>
        <v/>
      </c>
      <c r="L168" s="6">
        <f>IF($B168="","",IF($K168&lt;=0,"Paid",IF($I168&lt;Settings!$C$7,"Overdue",IF($J168&gt;0,"Partial","Open"))))</f>
        <v/>
      </c>
      <c r="M168" s="6">
        <f>IF($B168="","",IF($K168&lt;=0,"",Settings!$C$7-$I168))</f>
        <v/>
      </c>
      <c r="N168" s="6">
        <f>IF($B168="","",IF(COUNTIF($B$5:$B$1004,$B168)&gt;1,"DUPLICATE","OK"))</f>
        <v/>
      </c>
    </row>
    <row r="169" spans="3:14">
      <c r="C169" s="7"/>
      <c r="E169" s="6">
        <f>IF($B169="","",VLOOKUP($D169,Customers!$B$5:$C$104,2,FALSE))</f>
        <v/>
      </c>
      <c r="H169" s="4"/>
      <c r="I169" s="8">
        <f>IF($B169="","",$C169+VLOOKUP($D169,Customers!$B$5:$E$104,4,FALSE))</f>
        <v/>
      </c>
      <c r="J169" s="5">
        <f>IF($B169="","",SUMIFS('Cash Receipts'!$F$5:$F$1004,'Cash Receipts'!$D$5:$D$1004,$B169))</f>
        <v/>
      </c>
      <c r="K169" s="5">
        <f>IF($B169="","",$H169-$J169)</f>
        <v/>
      </c>
      <c r="L169" s="6">
        <f>IF($B169="","",IF($K169&lt;=0,"Paid",IF($I169&lt;Settings!$C$7,"Overdue",IF($J169&gt;0,"Partial","Open"))))</f>
        <v/>
      </c>
      <c r="M169" s="6">
        <f>IF($B169="","",IF($K169&lt;=0,"",Settings!$C$7-$I169))</f>
        <v/>
      </c>
      <c r="N169" s="6">
        <f>IF($B169="","",IF(COUNTIF($B$5:$B$1004,$B169)&gt;1,"DUPLICATE","OK"))</f>
        <v/>
      </c>
    </row>
    <row r="170" spans="3:14">
      <c r="C170" s="7"/>
      <c r="E170" s="6">
        <f>IF($B170="","",VLOOKUP($D170,Customers!$B$5:$C$104,2,FALSE))</f>
        <v/>
      </c>
      <c r="H170" s="4"/>
      <c r="I170" s="8">
        <f>IF($B170="","",$C170+VLOOKUP($D170,Customers!$B$5:$E$104,4,FALSE))</f>
        <v/>
      </c>
      <c r="J170" s="5">
        <f>IF($B170="","",SUMIFS('Cash Receipts'!$F$5:$F$1004,'Cash Receipts'!$D$5:$D$1004,$B170))</f>
        <v/>
      </c>
      <c r="K170" s="5">
        <f>IF($B170="","",$H170-$J170)</f>
        <v/>
      </c>
      <c r="L170" s="6">
        <f>IF($B170="","",IF($K170&lt;=0,"Paid",IF($I170&lt;Settings!$C$7,"Overdue",IF($J170&gt;0,"Partial","Open"))))</f>
        <v/>
      </c>
      <c r="M170" s="6">
        <f>IF($B170="","",IF($K170&lt;=0,"",Settings!$C$7-$I170))</f>
        <v/>
      </c>
      <c r="N170" s="6">
        <f>IF($B170="","",IF(COUNTIF($B$5:$B$1004,$B170)&gt;1,"DUPLICATE","OK"))</f>
        <v/>
      </c>
    </row>
    <row r="171" spans="3:14">
      <c r="C171" s="7"/>
      <c r="E171" s="6">
        <f>IF($B171="","",VLOOKUP($D171,Customers!$B$5:$C$104,2,FALSE))</f>
        <v/>
      </c>
      <c r="H171" s="4"/>
      <c r="I171" s="8">
        <f>IF($B171="","",$C171+VLOOKUP($D171,Customers!$B$5:$E$104,4,FALSE))</f>
        <v/>
      </c>
      <c r="J171" s="5">
        <f>IF($B171="","",SUMIFS('Cash Receipts'!$F$5:$F$1004,'Cash Receipts'!$D$5:$D$1004,$B171))</f>
        <v/>
      </c>
      <c r="K171" s="5">
        <f>IF($B171="","",$H171-$J171)</f>
        <v/>
      </c>
      <c r="L171" s="6">
        <f>IF($B171="","",IF($K171&lt;=0,"Paid",IF($I171&lt;Settings!$C$7,"Overdue",IF($J171&gt;0,"Partial","Open"))))</f>
        <v/>
      </c>
      <c r="M171" s="6">
        <f>IF($B171="","",IF($K171&lt;=0,"",Settings!$C$7-$I171))</f>
        <v/>
      </c>
      <c r="N171" s="6">
        <f>IF($B171="","",IF(COUNTIF($B$5:$B$1004,$B171)&gt;1,"DUPLICATE","OK"))</f>
        <v/>
      </c>
    </row>
    <row r="172" spans="3:14">
      <c r="C172" s="7"/>
      <c r="E172" s="6">
        <f>IF($B172="","",VLOOKUP($D172,Customers!$B$5:$C$104,2,FALSE))</f>
        <v/>
      </c>
      <c r="H172" s="4"/>
      <c r="I172" s="8">
        <f>IF($B172="","",$C172+VLOOKUP($D172,Customers!$B$5:$E$104,4,FALSE))</f>
        <v/>
      </c>
      <c r="J172" s="5">
        <f>IF($B172="","",SUMIFS('Cash Receipts'!$F$5:$F$1004,'Cash Receipts'!$D$5:$D$1004,$B172))</f>
        <v/>
      </c>
      <c r="K172" s="5">
        <f>IF($B172="","",$H172-$J172)</f>
        <v/>
      </c>
      <c r="L172" s="6">
        <f>IF($B172="","",IF($K172&lt;=0,"Paid",IF($I172&lt;Settings!$C$7,"Overdue",IF($J172&gt;0,"Partial","Open"))))</f>
        <v/>
      </c>
      <c r="M172" s="6">
        <f>IF($B172="","",IF($K172&lt;=0,"",Settings!$C$7-$I172))</f>
        <v/>
      </c>
      <c r="N172" s="6">
        <f>IF($B172="","",IF(COUNTIF($B$5:$B$1004,$B172)&gt;1,"DUPLICATE","OK"))</f>
        <v/>
      </c>
    </row>
    <row r="173" spans="3:14">
      <c r="C173" s="7"/>
      <c r="E173" s="6">
        <f>IF($B173="","",VLOOKUP($D173,Customers!$B$5:$C$104,2,FALSE))</f>
        <v/>
      </c>
      <c r="H173" s="4"/>
      <c r="I173" s="8">
        <f>IF($B173="","",$C173+VLOOKUP($D173,Customers!$B$5:$E$104,4,FALSE))</f>
        <v/>
      </c>
      <c r="J173" s="5">
        <f>IF($B173="","",SUMIFS('Cash Receipts'!$F$5:$F$1004,'Cash Receipts'!$D$5:$D$1004,$B173))</f>
        <v/>
      </c>
      <c r="K173" s="5">
        <f>IF($B173="","",$H173-$J173)</f>
        <v/>
      </c>
      <c r="L173" s="6">
        <f>IF($B173="","",IF($K173&lt;=0,"Paid",IF($I173&lt;Settings!$C$7,"Overdue",IF($J173&gt;0,"Partial","Open"))))</f>
        <v/>
      </c>
      <c r="M173" s="6">
        <f>IF($B173="","",IF($K173&lt;=0,"",Settings!$C$7-$I173))</f>
        <v/>
      </c>
      <c r="N173" s="6">
        <f>IF($B173="","",IF(COUNTIF($B$5:$B$1004,$B173)&gt;1,"DUPLICATE","OK"))</f>
        <v/>
      </c>
    </row>
    <row r="174" spans="3:14">
      <c r="C174" s="7"/>
      <c r="E174" s="6">
        <f>IF($B174="","",VLOOKUP($D174,Customers!$B$5:$C$104,2,FALSE))</f>
        <v/>
      </c>
      <c r="H174" s="4"/>
      <c r="I174" s="8">
        <f>IF($B174="","",$C174+VLOOKUP($D174,Customers!$B$5:$E$104,4,FALSE))</f>
        <v/>
      </c>
      <c r="J174" s="5">
        <f>IF($B174="","",SUMIFS('Cash Receipts'!$F$5:$F$1004,'Cash Receipts'!$D$5:$D$1004,$B174))</f>
        <v/>
      </c>
      <c r="K174" s="5">
        <f>IF($B174="","",$H174-$J174)</f>
        <v/>
      </c>
      <c r="L174" s="6">
        <f>IF($B174="","",IF($K174&lt;=0,"Paid",IF($I174&lt;Settings!$C$7,"Overdue",IF($J174&gt;0,"Partial","Open"))))</f>
        <v/>
      </c>
      <c r="M174" s="6">
        <f>IF($B174="","",IF($K174&lt;=0,"",Settings!$C$7-$I174))</f>
        <v/>
      </c>
      <c r="N174" s="6">
        <f>IF($B174="","",IF(COUNTIF($B$5:$B$1004,$B174)&gt;1,"DUPLICATE","OK"))</f>
        <v/>
      </c>
    </row>
    <row r="175" spans="3:14">
      <c r="C175" s="7"/>
      <c r="E175" s="6">
        <f>IF($B175="","",VLOOKUP($D175,Customers!$B$5:$C$104,2,FALSE))</f>
        <v/>
      </c>
      <c r="H175" s="4"/>
      <c r="I175" s="8">
        <f>IF($B175="","",$C175+VLOOKUP($D175,Customers!$B$5:$E$104,4,FALSE))</f>
        <v/>
      </c>
      <c r="J175" s="5">
        <f>IF($B175="","",SUMIFS('Cash Receipts'!$F$5:$F$1004,'Cash Receipts'!$D$5:$D$1004,$B175))</f>
        <v/>
      </c>
      <c r="K175" s="5">
        <f>IF($B175="","",$H175-$J175)</f>
        <v/>
      </c>
      <c r="L175" s="6">
        <f>IF($B175="","",IF($K175&lt;=0,"Paid",IF($I175&lt;Settings!$C$7,"Overdue",IF($J175&gt;0,"Partial","Open"))))</f>
        <v/>
      </c>
      <c r="M175" s="6">
        <f>IF($B175="","",IF($K175&lt;=0,"",Settings!$C$7-$I175))</f>
        <v/>
      </c>
      <c r="N175" s="6">
        <f>IF($B175="","",IF(COUNTIF($B$5:$B$1004,$B175)&gt;1,"DUPLICATE","OK"))</f>
        <v/>
      </c>
    </row>
    <row r="176" spans="3:14">
      <c r="C176" s="7"/>
      <c r="E176" s="6">
        <f>IF($B176="","",VLOOKUP($D176,Customers!$B$5:$C$104,2,FALSE))</f>
        <v/>
      </c>
      <c r="H176" s="4"/>
      <c r="I176" s="8">
        <f>IF($B176="","",$C176+VLOOKUP($D176,Customers!$B$5:$E$104,4,FALSE))</f>
        <v/>
      </c>
      <c r="J176" s="5">
        <f>IF($B176="","",SUMIFS('Cash Receipts'!$F$5:$F$1004,'Cash Receipts'!$D$5:$D$1004,$B176))</f>
        <v/>
      </c>
      <c r="K176" s="5">
        <f>IF($B176="","",$H176-$J176)</f>
        <v/>
      </c>
      <c r="L176" s="6">
        <f>IF($B176="","",IF($K176&lt;=0,"Paid",IF($I176&lt;Settings!$C$7,"Overdue",IF($J176&gt;0,"Partial","Open"))))</f>
        <v/>
      </c>
      <c r="M176" s="6">
        <f>IF($B176="","",IF($K176&lt;=0,"",Settings!$C$7-$I176))</f>
        <v/>
      </c>
      <c r="N176" s="6">
        <f>IF($B176="","",IF(COUNTIF($B$5:$B$1004,$B176)&gt;1,"DUPLICATE","OK"))</f>
        <v/>
      </c>
    </row>
    <row r="177" spans="3:14">
      <c r="C177" s="7"/>
      <c r="E177" s="6">
        <f>IF($B177="","",VLOOKUP($D177,Customers!$B$5:$C$104,2,FALSE))</f>
        <v/>
      </c>
      <c r="H177" s="4"/>
      <c r="I177" s="8">
        <f>IF($B177="","",$C177+VLOOKUP($D177,Customers!$B$5:$E$104,4,FALSE))</f>
        <v/>
      </c>
      <c r="J177" s="5">
        <f>IF($B177="","",SUMIFS('Cash Receipts'!$F$5:$F$1004,'Cash Receipts'!$D$5:$D$1004,$B177))</f>
        <v/>
      </c>
      <c r="K177" s="5">
        <f>IF($B177="","",$H177-$J177)</f>
        <v/>
      </c>
      <c r="L177" s="6">
        <f>IF($B177="","",IF($K177&lt;=0,"Paid",IF($I177&lt;Settings!$C$7,"Overdue",IF($J177&gt;0,"Partial","Open"))))</f>
        <v/>
      </c>
      <c r="M177" s="6">
        <f>IF($B177="","",IF($K177&lt;=0,"",Settings!$C$7-$I177))</f>
        <v/>
      </c>
      <c r="N177" s="6">
        <f>IF($B177="","",IF(COUNTIF($B$5:$B$1004,$B177)&gt;1,"DUPLICATE","OK"))</f>
        <v/>
      </c>
    </row>
    <row r="178" spans="3:14">
      <c r="C178" s="7"/>
      <c r="E178" s="6">
        <f>IF($B178="","",VLOOKUP($D178,Customers!$B$5:$C$104,2,FALSE))</f>
        <v/>
      </c>
      <c r="H178" s="4"/>
      <c r="I178" s="8">
        <f>IF($B178="","",$C178+VLOOKUP($D178,Customers!$B$5:$E$104,4,FALSE))</f>
        <v/>
      </c>
      <c r="J178" s="5">
        <f>IF($B178="","",SUMIFS('Cash Receipts'!$F$5:$F$1004,'Cash Receipts'!$D$5:$D$1004,$B178))</f>
        <v/>
      </c>
      <c r="K178" s="5">
        <f>IF($B178="","",$H178-$J178)</f>
        <v/>
      </c>
      <c r="L178" s="6">
        <f>IF($B178="","",IF($K178&lt;=0,"Paid",IF($I178&lt;Settings!$C$7,"Overdue",IF($J178&gt;0,"Partial","Open"))))</f>
        <v/>
      </c>
      <c r="M178" s="6">
        <f>IF($B178="","",IF($K178&lt;=0,"",Settings!$C$7-$I178))</f>
        <v/>
      </c>
      <c r="N178" s="6">
        <f>IF($B178="","",IF(COUNTIF($B$5:$B$1004,$B178)&gt;1,"DUPLICATE","OK"))</f>
        <v/>
      </c>
    </row>
    <row r="179" spans="3:14">
      <c r="C179" s="7"/>
      <c r="E179" s="6">
        <f>IF($B179="","",VLOOKUP($D179,Customers!$B$5:$C$104,2,FALSE))</f>
        <v/>
      </c>
      <c r="H179" s="4"/>
      <c r="I179" s="8">
        <f>IF($B179="","",$C179+VLOOKUP($D179,Customers!$B$5:$E$104,4,FALSE))</f>
        <v/>
      </c>
      <c r="J179" s="5">
        <f>IF($B179="","",SUMIFS('Cash Receipts'!$F$5:$F$1004,'Cash Receipts'!$D$5:$D$1004,$B179))</f>
        <v/>
      </c>
      <c r="K179" s="5">
        <f>IF($B179="","",$H179-$J179)</f>
        <v/>
      </c>
      <c r="L179" s="6">
        <f>IF($B179="","",IF($K179&lt;=0,"Paid",IF($I179&lt;Settings!$C$7,"Overdue",IF($J179&gt;0,"Partial","Open"))))</f>
        <v/>
      </c>
      <c r="M179" s="6">
        <f>IF($B179="","",IF($K179&lt;=0,"",Settings!$C$7-$I179))</f>
        <v/>
      </c>
      <c r="N179" s="6">
        <f>IF($B179="","",IF(COUNTIF($B$5:$B$1004,$B179)&gt;1,"DUPLICATE","OK"))</f>
        <v/>
      </c>
    </row>
    <row r="180" spans="3:14">
      <c r="C180" s="7"/>
      <c r="E180" s="6">
        <f>IF($B180="","",VLOOKUP($D180,Customers!$B$5:$C$104,2,FALSE))</f>
        <v/>
      </c>
      <c r="H180" s="4"/>
      <c r="I180" s="8">
        <f>IF($B180="","",$C180+VLOOKUP($D180,Customers!$B$5:$E$104,4,FALSE))</f>
        <v/>
      </c>
      <c r="J180" s="5">
        <f>IF($B180="","",SUMIFS('Cash Receipts'!$F$5:$F$1004,'Cash Receipts'!$D$5:$D$1004,$B180))</f>
        <v/>
      </c>
      <c r="K180" s="5">
        <f>IF($B180="","",$H180-$J180)</f>
        <v/>
      </c>
      <c r="L180" s="6">
        <f>IF($B180="","",IF($K180&lt;=0,"Paid",IF($I180&lt;Settings!$C$7,"Overdue",IF($J180&gt;0,"Partial","Open"))))</f>
        <v/>
      </c>
      <c r="M180" s="6">
        <f>IF($B180="","",IF($K180&lt;=0,"",Settings!$C$7-$I180))</f>
        <v/>
      </c>
      <c r="N180" s="6">
        <f>IF($B180="","",IF(COUNTIF($B$5:$B$1004,$B180)&gt;1,"DUPLICATE","OK"))</f>
        <v/>
      </c>
    </row>
    <row r="181" spans="3:14">
      <c r="C181" s="7"/>
      <c r="E181" s="6">
        <f>IF($B181="","",VLOOKUP($D181,Customers!$B$5:$C$104,2,FALSE))</f>
        <v/>
      </c>
      <c r="H181" s="4"/>
      <c r="I181" s="8">
        <f>IF($B181="","",$C181+VLOOKUP($D181,Customers!$B$5:$E$104,4,FALSE))</f>
        <v/>
      </c>
      <c r="J181" s="5">
        <f>IF($B181="","",SUMIFS('Cash Receipts'!$F$5:$F$1004,'Cash Receipts'!$D$5:$D$1004,$B181))</f>
        <v/>
      </c>
      <c r="K181" s="5">
        <f>IF($B181="","",$H181-$J181)</f>
        <v/>
      </c>
      <c r="L181" s="6">
        <f>IF($B181="","",IF($K181&lt;=0,"Paid",IF($I181&lt;Settings!$C$7,"Overdue",IF($J181&gt;0,"Partial","Open"))))</f>
        <v/>
      </c>
      <c r="M181" s="6">
        <f>IF($B181="","",IF($K181&lt;=0,"",Settings!$C$7-$I181))</f>
        <v/>
      </c>
      <c r="N181" s="6">
        <f>IF($B181="","",IF(COUNTIF($B$5:$B$1004,$B181)&gt;1,"DUPLICATE","OK"))</f>
        <v/>
      </c>
    </row>
    <row r="182" spans="3:14">
      <c r="C182" s="7"/>
      <c r="E182" s="6">
        <f>IF($B182="","",VLOOKUP($D182,Customers!$B$5:$C$104,2,FALSE))</f>
        <v/>
      </c>
      <c r="H182" s="4"/>
      <c r="I182" s="8">
        <f>IF($B182="","",$C182+VLOOKUP($D182,Customers!$B$5:$E$104,4,FALSE))</f>
        <v/>
      </c>
      <c r="J182" s="5">
        <f>IF($B182="","",SUMIFS('Cash Receipts'!$F$5:$F$1004,'Cash Receipts'!$D$5:$D$1004,$B182))</f>
        <v/>
      </c>
      <c r="K182" s="5">
        <f>IF($B182="","",$H182-$J182)</f>
        <v/>
      </c>
      <c r="L182" s="6">
        <f>IF($B182="","",IF($K182&lt;=0,"Paid",IF($I182&lt;Settings!$C$7,"Overdue",IF($J182&gt;0,"Partial","Open"))))</f>
        <v/>
      </c>
      <c r="M182" s="6">
        <f>IF($B182="","",IF($K182&lt;=0,"",Settings!$C$7-$I182))</f>
        <v/>
      </c>
      <c r="N182" s="6">
        <f>IF($B182="","",IF(COUNTIF($B$5:$B$1004,$B182)&gt;1,"DUPLICATE","OK"))</f>
        <v/>
      </c>
    </row>
    <row r="183" spans="3:14">
      <c r="C183" s="7"/>
      <c r="E183" s="6">
        <f>IF($B183="","",VLOOKUP($D183,Customers!$B$5:$C$104,2,FALSE))</f>
        <v/>
      </c>
      <c r="H183" s="4"/>
      <c r="I183" s="8">
        <f>IF($B183="","",$C183+VLOOKUP($D183,Customers!$B$5:$E$104,4,FALSE))</f>
        <v/>
      </c>
      <c r="J183" s="5">
        <f>IF($B183="","",SUMIFS('Cash Receipts'!$F$5:$F$1004,'Cash Receipts'!$D$5:$D$1004,$B183))</f>
        <v/>
      </c>
      <c r="K183" s="5">
        <f>IF($B183="","",$H183-$J183)</f>
        <v/>
      </c>
      <c r="L183" s="6">
        <f>IF($B183="","",IF($K183&lt;=0,"Paid",IF($I183&lt;Settings!$C$7,"Overdue",IF($J183&gt;0,"Partial","Open"))))</f>
        <v/>
      </c>
      <c r="M183" s="6">
        <f>IF($B183="","",IF($K183&lt;=0,"",Settings!$C$7-$I183))</f>
        <v/>
      </c>
      <c r="N183" s="6">
        <f>IF($B183="","",IF(COUNTIF($B$5:$B$1004,$B183)&gt;1,"DUPLICATE","OK"))</f>
        <v/>
      </c>
    </row>
    <row r="184" spans="3:14">
      <c r="C184" s="7"/>
      <c r="E184" s="6">
        <f>IF($B184="","",VLOOKUP($D184,Customers!$B$5:$C$104,2,FALSE))</f>
        <v/>
      </c>
      <c r="H184" s="4"/>
      <c r="I184" s="8">
        <f>IF($B184="","",$C184+VLOOKUP($D184,Customers!$B$5:$E$104,4,FALSE))</f>
        <v/>
      </c>
      <c r="J184" s="5">
        <f>IF($B184="","",SUMIFS('Cash Receipts'!$F$5:$F$1004,'Cash Receipts'!$D$5:$D$1004,$B184))</f>
        <v/>
      </c>
      <c r="K184" s="5">
        <f>IF($B184="","",$H184-$J184)</f>
        <v/>
      </c>
      <c r="L184" s="6">
        <f>IF($B184="","",IF($K184&lt;=0,"Paid",IF($I184&lt;Settings!$C$7,"Overdue",IF($J184&gt;0,"Partial","Open"))))</f>
        <v/>
      </c>
      <c r="M184" s="6">
        <f>IF($B184="","",IF($K184&lt;=0,"",Settings!$C$7-$I184))</f>
        <v/>
      </c>
      <c r="N184" s="6">
        <f>IF($B184="","",IF(COUNTIF($B$5:$B$1004,$B184)&gt;1,"DUPLICATE","OK"))</f>
        <v/>
      </c>
    </row>
    <row r="185" spans="3:14">
      <c r="C185" s="7"/>
      <c r="E185" s="6">
        <f>IF($B185="","",VLOOKUP($D185,Customers!$B$5:$C$104,2,FALSE))</f>
        <v/>
      </c>
      <c r="H185" s="4"/>
      <c r="I185" s="8">
        <f>IF($B185="","",$C185+VLOOKUP($D185,Customers!$B$5:$E$104,4,FALSE))</f>
        <v/>
      </c>
      <c r="J185" s="5">
        <f>IF($B185="","",SUMIFS('Cash Receipts'!$F$5:$F$1004,'Cash Receipts'!$D$5:$D$1004,$B185))</f>
        <v/>
      </c>
      <c r="K185" s="5">
        <f>IF($B185="","",$H185-$J185)</f>
        <v/>
      </c>
      <c r="L185" s="6">
        <f>IF($B185="","",IF($K185&lt;=0,"Paid",IF($I185&lt;Settings!$C$7,"Overdue",IF($J185&gt;0,"Partial","Open"))))</f>
        <v/>
      </c>
      <c r="M185" s="6">
        <f>IF($B185="","",IF($K185&lt;=0,"",Settings!$C$7-$I185))</f>
        <v/>
      </c>
      <c r="N185" s="6">
        <f>IF($B185="","",IF(COUNTIF($B$5:$B$1004,$B185)&gt;1,"DUPLICATE","OK"))</f>
        <v/>
      </c>
    </row>
    <row r="186" spans="3:14">
      <c r="C186" s="7"/>
      <c r="E186" s="6">
        <f>IF($B186="","",VLOOKUP($D186,Customers!$B$5:$C$104,2,FALSE))</f>
        <v/>
      </c>
      <c r="H186" s="4"/>
      <c r="I186" s="8">
        <f>IF($B186="","",$C186+VLOOKUP($D186,Customers!$B$5:$E$104,4,FALSE))</f>
        <v/>
      </c>
      <c r="J186" s="5">
        <f>IF($B186="","",SUMIFS('Cash Receipts'!$F$5:$F$1004,'Cash Receipts'!$D$5:$D$1004,$B186))</f>
        <v/>
      </c>
      <c r="K186" s="5">
        <f>IF($B186="","",$H186-$J186)</f>
        <v/>
      </c>
      <c r="L186" s="6">
        <f>IF($B186="","",IF($K186&lt;=0,"Paid",IF($I186&lt;Settings!$C$7,"Overdue",IF($J186&gt;0,"Partial","Open"))))</f>
        <v/>
      </c>
      <c r="M186" s="6">
        <f>IF($B186="","",IF($K186&lt;=0,"",Settings!$C$7-$I186))</f>
        <v/>
      </c>
      <c r="N186" s="6">
        <f>IF($B186="","",IF(COUNTIF($B$5:$B$1004,$B186)&gt;1,"DUPLICATE","OK"))</f>
        <v/>
      </c>
    </row>
    <row r="187" spans="3:14">
      <c r="C187" s="7"/>
      <c r="E187" s="6">
        <f>IF($B187="","",VLOOKUP($D187,Customers!$B$5:$C$104,2,FALSE))</f>
        <v/>
      </c>
      <c r="H187" s="4"/>
      <c r="I187" s="8">
        <f>IF($B187="","",$C187+VLOOKUP($D187,Customers!$B$5:$E$104,4,FALSE))</f>
        <v/>
      </c>
      <c r="J187" s="5">
        <f>IF($B187="","",SUMIFS('Cash Receipts'!$F$5:$F$1004,'Cash Receipts'!$D$5:$D$1004,$B187))</f>
        <v/>
      </c>
      <c r="K187" s="5">
        <f>IF($B187="","",$H187-$J187)</f>
        <v/>
      </c>
      <c r="L187" s="6">
        <f>IF($B187="","",IF($K187&lt;=0,"Paid",IF($I187&lt;Settings!$C$7,"Overdue",IF($J187&gt;0,"Partial","Open"))))</f>
        <v/>
      </c>
      <c r="M187" s="6">
        <f>IF($B187="","",IF($K187&lt;=0,"",Settings!$C$7-$I187))</f>
        <v/>
      </c>
      <c r="N187" s="6">
        <f>IF($B187="","",IF(COUNTIF($B$5:$B$1004,$B187)&gt;1,"DUPLICATE","OK"))</f>
        <v/>
      </c>
    </row>
    <row r="188" spans="3:14">
      <c r="C188" s="7"/>
      <c r="E188" s="6">
        <f>IF($B188="","",VLOOKUP($D188,Customers!$B$5:$C$104,2,FALSE))</f>
        <v/>
      </c>
      <c r="H188" s="4"/>
      <c r="I188" s="8">
        <f>IF($B188="","",$C188+VLOOKUP($D188,Customers!$B$5:$E$104,4,FALSE))</f>
        <v/>
      </c>
      <c r="J188" s="5">
        <f>IF($B188="","",SUMIFS('Cash Receipts'!$F$5:$F$1004,'Cash Receipts'!$D$5:$D$1004,$B188))</f>
        <v/>
      </c>
      <c r="K188" s="5">
        <f>IF($B188="","",$H188-$J188)</f>
        <v/>
      </c>
      <c r="L188" s="6">
        <f>IF($B188="","",IF($K188&lt;=0,"Paid",IF($I188&lt;Settings!$C$7,"Overdue",IF($J188&gt;0,"Partial","Open"))))</f>
        <v/>
      </c>
      <c r="M188" s="6">
        <f>IF($B188="","",IF($K188&lt;=0,"",Settings!$C$7-$I188))</f>
        <v/>
      </c>
      <c r="N188" s="6">
        <f>IF($B188="","",IF(COUNTIF($B$5:$B$1004,$B188)&gt;1,"DUPLICATE","OK"))</f>
        <v/>
      </c>
    </row>
    <row r="189" spans="3:14">
      <c r="C189" s="7"/>
      <c r="E189" s="6">
        <f>IF($B189="","",VLOOKUP($D189,Customers!$B$5:$C$104,2,FALSE))</f>
        <v/>
      </c>
      <c r="H189" s="4"/>
      <c r="I189" s="8">
        <f>IF($B189="","",$C189+VLOOKUP($D189,Customers!$B$5:$E$104,4,FALSE))</f>
        <v/>
      </c>
      <c r="J189" s="5">
        <f>IF($B189="","",SUMIFS('Cash Receipts'!$F$5:$F$1004,'Cash Receipts'!$D$5:$D$1004,$B189))</f>
        <v/>
      </c>
      <c r="K189" s="5">
        <f>IF($B189="","",$H189-$J189)</f>
        <v/>
      </c>
      <c r="L189" s="6">
        <f>IF($B189="","",IF($K189&lt;=0,"Paid",IF($I189&lt;Settings!$C$7,"Overdue",IF($J189&gt;0,"Partial","Open"))))</f>
        <v/>
      </c>
      <c r="M189" s="6">
        <f>IF($B189="","",IF($K189&lt;=0,"",Settings!$C$7-$I189))</f>
        <v/>
      </c>
      <c r="N189" s="6">
        <f>IF($B189="","",IF(COUNTIF($B$5:$B$1004,$B189)&gt;1,"DUPLICATE","OK"))</f>
        <v/>
      </c>
    </row>
    <row r="190" spans="3:14">
      <c r="C190" s="7"/>
      <c r="E190" s="6">
        <f>IF($B190="","",VLOOKUP($D190,Customers!$B$5:$C$104,2,FALSE))</f>
        <v/>
      </c>
      <c r="H190" s="4"/>
      <c r="I190" s="8">
        <f>IF($B190="","",$C190+VLOOKUP($D190,Customers!$B$5:$E$104,4,FALSE))</f>
        <v/>
      </c>
      <c r="J190" s="5">
        <f>IF($B190="","",SUMIFS('Cash Receipts'!$F$5:$F$1004,'Cash Receipts'!$D$5:$D$1004,$B190))</f>
        <v/>
      </c>
      <c r="K190" s="5">
        <f>IF($B190="","",$H190-$J190)</f>
        <v/>
      </c>
      <c r="L190" s="6">
        <f>IF($B190="","",IF($K190&lt;=0,"Paid",IF($I190&lt;Settings!$C$7,"Overdue",IF($J190&gt;0,"Partial","Open"))))</f>
        <v/>
      </c>
      <c r="M190" s="6">
        <f>IF($B190="","",IF($K190&lt;=0,"",Settings!$C$7-$I190))</f>
        <v/>
      </c>
      <c r="N190" s="6">
        <f>IF($B190="","",IF(COUNTIF($B$5:$B$1004,$B190)&gt;1,"DUPLICATE","OK"))</f>
        <v/>
      </c>
    </row>
    <row r="191" spans="3:14">
      <c r="C191" s="7"/>
      <c r="E191" s="6">
        <f>IF($B191="","",VLOOKUP($D191,Customers!$B$5:$C$104,2,FALSE))</f>
        <v/>
      </c>
      <c r="H191" s="4"/>
      <c r="I191" s="8">
        <f>IF($B191="","",$C191+VLOOKUP($D191,Customers!$B$5:$E$104,4,FALSE))</f>
        <v/>
      </c>
      <c r="J191" s="5">
        <f>IF($B191="","",SUMIFS('Cash Receipts'!$F$5:$F$1004,'Cash Receipts'!$D$5:$D$1004,$B191))</f>
        <v/>
      </c>
      <c r="K191" s="5">
        <f>IF($B191="","",$H191-$J191)</f>
        <v/>
      </c>
      <c r="L191" s="6">
        <f>IF($B191="","",IF($K191&lt;=0,"Paid",IF($I191&lt;Settings!$C$7,"Overdue",IF($J191&gt;0,"Partial","Open"))))</f>
        <v/>
      </c>
      <c r="M191" s="6">
        <f>IF($B191="","",IF($K191&lt;=0,"",Settings!$C$7-$I191))</f>
        <v/>
      </c>
      <c r="N191" s="6">
        <f>IF($B191="","",IF(COUNTIF($B$5:$B$1004,$B191)&gt;1,"DUPLICATE","OK"))</f>
        <v/>
      </c>
    </row>
    <row r="192" spans="3:14">
      <c r="C192" s="7"/>
      <c r="E192" s="6">
        <f>IF($B192="","",VLOOKUP($D192,Customers!$B$5:$C$104,2,FALSE))</f>
        <v/>
      </c>
      <c r="H192" s="4"/>
      <c r="I192" s="8">
        <f>IF($B192="","",$C192+VLOOKUP($D192,Customers!$B$5:$E$104,4,FALSE))</f>
        <v/>
      </c>
      <c r="J192" s="5">
        <f>IF($B192="","",SUMIFS('Cash Receipts'!$F$5:$F$1004,'Cash Receipts'!$D$5:$D$1004,$B192))</f>
        <v/>
      </c>
      <c r="K192" s="5">
        <f>IF($B192="","",$H192-$J192)</f>
        <v/>
      </c>
      <c r="L192" s="6">
        <f>IF($B192="","",IF($K192&lt;=0,"Paid",IF($I192&lt;Settings!$C$7,"Overdue",IF($J192&gt;0,"Partial","Open"))))</f>
        <v/>
      </c>
      <c r="M192" s="6">
        <f>IF($B192="","",IF($K192&lt;=0,"",Settings!$C$7-$I192))</f>
        <v/>
      </c>
      <c r="N192" s="6">
        <f>IF($B192="","",IF(COUNTIF($B$5:$B$1004,$B192)&gt;1,"DUPLICATE","OK"))</f>
        <v/>
      </c>
    </row>
    <row r="193" spans="3:14">
      <c r="C193" s="7"/>
      <c r="E193" s="6">
        <f>IF($B193="","",VLOOKUP($D193,Customers!$B$5:$C$104,2,FALSE))</f>
        <v/>
      </c>
      <c r="H193" s="4"/>
      <c r="I193" s="8">
        <f>IF($B193="","",$C193+VLOOKUP($D193,Customers!$B$5:$E$104,4,FALSE))</f>
        <v/>
      </c>
      <c r="J193" s="5">
        <f>IF($B193="","",SUMIFS('Cash Receipts'!$F$5:$F$1004,'Cash Receipts'!$D$5:$D$1004,$B193))</f>
        <v/>
      </c>
      <c r="K193" s="5">
        <f>IF($B193="","",$H193-$J193)</f>
        <v/>
      </c>
      <c r="L193" s="6">
        <f>IF($B193="","",IF($K193&lt;=0,"Paid",IF($I193&lt;Settings!$C$7,"Overdue",IF($J193&gt;0,"Partial","Open"))))</f>
        <v/>
      </c>
      <c r="M193" s="6">
        <f>IF($B193="","",IF($K193&lt;=0,"",Settings!$C$7-$I193))</f>
        <v/>
      </c>
      <c r="N193" s="6">
        <f>IF($B193="","",IF(COUNTIF($B$5:$B$1004,$B193)&gt;1,"DUPLICATE","OK"))</f>
        <v/>
      </c>
    </row>
    <row r="194" spans="3:14">
      <c r="C194" s="7"/>
      <c r="E194" s="6">
        <f>IF($B194="","",VLOOKUP($D194,Customers!$B$5:$C$104,2,FALSE))</f>
        <v/>
      </c>
      <c r="H194" s="4"/>
      <c r="I194" s="8">
        <f>IF($B194="","",$C194+VLOOKUP($D194,Customers!$B$5:$E$104,4,FALSE))</f>
        <v/>
      </c>
      <c r="J194" s="5">
        <f>IF($B194="","",SUMIFS('Cash Receipts'!$F$5:$F$1004,'Cash Receipts'!$D$5:$D$1004,$B194))</f>
        <v/>
      </c>
      <c r="K194" s="5">
        <f>IF($B194="","",$H194-$J194)</f>
        <v/>
      </c>
      <c r="L194" s="6">
        <f>IF($B194="","",IF($K194&lt;=0,"Paid",IF($I194&lt;Settings!$C$7,"Overdue",IF($J194&gt;0,"Partial","Open"))))</f>
        <v/>
      </c>
      <c r="M194" s="6">
        <f>IF($B194="","",IF($K194&lt;=0,"",Settings!$C$7-$I194))</f>
        <v/>
      </c>
      <c r="N194" s="6">
        <f>IF($B194="","",IF(COUNTIF($B$5:$B$1004,$B194)&gt;1,"DUPLICATE","OK"))</f>
        <v/>
      </c>
    </row>
    <row r="195" spans="3:14">
      <c r="C195" s="7"/>
      <c r="E195" s="6">
        <f>IF($B195="","",VLOOKUP($D195,Customers!$B$5:$C$104,2,FALSE))</f>
        <v/>
      </c>
      <c r="H195" s="4"/>
      <c r="I195" s="8">
        <f>IF($B195="","",$C195+VLOOKUP($D195,Customers!$B$5:$E$104,4,FALSE))</f>
        <v/>
      </c>
      <c r="J195" s="5">
        <f>IF($B195="","",SUMIFS('Cash Receipts'!$F$5:$F$1004,'Cash Receipts'!$D$5:$D$1004,$B195))</f>
        <v/>
      </c>
      <c r="K195" s="5">
        <f>IF($B195="","",$H195-$J195)</f>
        <v/>
      </c>
      <c r="L195" s="6">
        <f>IF($B195="","",IF($K195&lt;=0,"Paid",IF($I195&lt;Settings!$C$7,"Overdue",IF($J195&gt;0,"Partial","Open"))))</f>
        <v/>
      </c>
      <c r="M195" s="6">
        <f>IF($B195="","",IF($K195&lt;=0,"",Settings!$C$7-$I195))</f>
        <v/>
      </c>
      <c r="N195" s="6">
        <f>IF($B195="","",IF(COUNTIF($B$5:$B$1004,$B195)&gt;1,"DUPLICATE","OK"))</f>
        <v/>
      </c>
    </row>
    <row r="196" spans="3:14">
      <c r="C196" s="7"/>
      <c r="E196" s="6">
        <f>IF($B196="","",VLOOKUP($D196,Customers!$B$5:$C$104,2,FALSE))</f>
        <v/>
      </c>
      <c r="H196" s="4"/>
      <c r="I196" s="8">
        <f>IF($B196="","",$C196+VLOOKUP($D196,Customers!$B$5:$E$104,4,FALSE))</f>
        <v/>
      </c>
      <c r="J196" s="5">
        <f>IF($B196="","",SUMIFS('Cash Receipts'!$F$5:$F$1004,'Cash Receipts'!$D$5:$D$1004,$B196))</f>
        <v/>
      </c>
      <c r="K196" s="5">
        <f>IF($B196="","",$H196-$J196)</f>
        <v/>
      </c>
      <c r="L196" s="6">
        <f>IF($B196="","",IF($K196&lt;=0,"Paid",IF($I196&lt;Settings!$C$7,"Overdue",IF($J196&gt;0,"Partial","Open"))))</f>
        <v/>
      </c>
      <c r="M196" s="6">
        <f>IF($B196="","",IF($K196&lt;=0,"",Settings!$C$7-$I196))</f>
        <v/>
      </c>
      <c r="N196" s="6">
        <f>IF($B196="","",IF(COUNTIF($B$5:$B$1004,$B196)&gt;1,"DUPLICATE","OK"))</f>
        <v/>
      </c>
    </row>
    <row r="197" spans="3:14">
      <c r="C197" s="7"/>
      <c r="E197" s="6">
        <f>IF($B197="","",VLOOKUP($D197,Customers!$B$5:$C$104,2,FALSE))</f>
        <v/>
      </c>
      <c r="H197" s="4"/>
      <c r="I197" s="8">
        <f>IF($B197="","",$C197+VLOOKUP($D197,Customers!$B$5:$E$104,4,FALSE))</f>
        <v/>
      </c>
      <c r="J197" s="5">
        <f>IF($B197="","",SUMIFS('Cash Receipts'!$F$5:$F$1004,'Cash Receipts'!$D$5:$D$1004,$B197))</f>
        <v/>
      </c>
      <c r="K197" s="5">
        <f>IF($B197="","",$H197-$J197)</f>
        <v/>
      </c>
      <c r="L197" s="6">
        <f>IF($B197="","",IF($K197&lt;=0,"Paid",IF($I197&lt;Settings!$C$7,"Overdue",IF($J197&gt;0,"Partial","Open"))))</f>
        <v/>
      </c>
      <c r="M197" s="6">
        <f>IF($B197="","",IF($K197&lt;=0,"",Settings!$C$7-$I197))</f>
        <v/>
      </c>
      <c r="N197" s="6">
        <f>IF($B197="","",IF(COUNTIF($B$5:$B$1004,$B197)&gt;1,"DUPLICATE","OK"))</f>
        <v/>
      </c>
    </row>
    <row r="198" spans="3:14">
      <c r="C198" s="7"/>
      <c r="E198" s="6">
        <f>IF($B198="","",VLOOKUP($D198,Customers!$B$5:$C$104,2,FALSE))</f>
        <v/>
      </c>
      <c r="H198" s="4"/>
      <c r="I198" s="8">
        <f>IF($B198="","",$C198+VLOOKUP($D198,Customers!$B$5:$E$104,4,FALSE))</f>
        <v/>
      </c>
      <c r="J198" s="5">
        <f>IF($B198="","",SUMIFS('Cash Receipts'!$F$5:$F$1004,'Cash Receipts'!$D$5:$D$1004,$B198))</f>
        <v/>
      </c>
      <c r="K198" s="5">
        <f>IF($B198="","",$H198-$J198)</f>
        <v/>
      </c>
      <c r="L198" s="6">
        <f>IF($B198="","",IF($K198&lt;=0,"Paid",IF($I198&lt;Settings!$C$7,"Overdue",IF($J198&gt;0,"Partial","Open"))))</f>
        <v/>
      </c>
      <c r="M198" s="6">
        <f>IF($B198="","",IF($K198&lt;=0,"",Settings!$C$7-$I198))</f>
        <v/>
      </c>
      <c r="N198" s="6">
        <f>IF($B198="","",IF(COUNTIF($B$5:$B$1004,$B198)&gt;1,"DUPLICATE","OK"))</f>
        <v/>
      </c>
    </row>
    <row r="199" spans="3:14">
      <c r="C199" s="7"/>
      <c r="E199" s="6">
        <f>IF($B199="","",VLOOKUP($D199,Customers!$B$5:$C$104,2,FALSE))</f>
        <v/>
      </c>
      <c r="H199" s="4"/>
      <c r="I199" s="8">
        <f>IF($B199="","",$C199+VLOOKUP($D199,Customers!$B$5:$E$104,4,FALSE))</f>
        <v/>
      </c>
      <c r="J199" s="5">
        <f>IF($B199="","",SUMIFS('Cash Receipts'!$F$5:$F$1004,'Cash Receipts'!$D$5:$D$1004,$B199))</f>
        <v/>
      </c>
      <c r="K199" s="5">
        <f>IF($B199="","",$H199-$J199)</f>
        <v/>
      </c>
      <c r="L199" s="6">
        <f>IF($B199="","",IF($K199&lt;=0,"Paid",IF($I199&lt;Settings!$C$7,"Overdue",IF($J199&gt;0,"Partial","Open"))))</f>
        <v/>
      </c>
      <c r="M199" s="6">
        <f>IF($B199="","",IF($K199&lt;=0,"",Settings!$C$7-$I199))</f>
        <v/>
      </c>
      <c r="N199" s="6">
        <f>IF($B199="","",IF(COUNTIF($B$5:$B$1004,$B199)&gt;1,"DUPLICATE","OK"))</f>
        <v/>
      </c>
    </row>
    <row r="200" spans="3:14">
      <c r="C200" s="7"/>
      <c r="E200" s="6">
        <f>IF($B200="","",VLOOKUP($D200,Customers!$B$5:$C$104,2,FALSE))</f>
        <v/>
      </c>
      <c r="H200" s="4"/>
      <c r="I200" s="8">
        <f>IF($B200="","",$C200+VLOOKUP($D200,Customers!$B$5:$E$104,4,FALSE))</f>
        <v/>
      </c>
      <c r="J200" s="5">
        <f>IF($B200="","",SUMIFS('Cash Receipts'!$F$5:$F$1004,'Cash Receipts'!$D$5:$D$1004,$B200))</f>
        <v/>
      </c>
      <c r="K200" s="5">
        <f>IF($B200="","",$H200-$J200)</f>
        <v/>
      </c>
      <c r="L200" s="6">
        <f>IF($B200="","",IF($K200&lt;=0,"Paid",IF($I200&lt;Settings!$C$7,"Overdue",IF($J200&gt;0,"Partial","Open"))))</f>
        <v/>
      </c>
      <c r="M200" s="6">
        <f>IF($B200="","",IF($K200&lt;=0,"",Settings!$C$7-$I200))</f>
        <v/>
      </c>
      <c r="N200" s="6">
        <f>IF($B200="","",IF(COUNTIF($B$5:$B$1004,$B200)&gt;1,"DUPLICATE","OK"))</f>
        <v/>
      </c>
    </row>
    <row r="201" spans="3:14">
      <c r="C201" s="7"/>
      <c r="E201" s="6">
        <f>IF($B201="","",VLOOKUP($D201,Customers!$B$5:$C$104,2,FALSE))</f>
        <v/>
      </c>
      <c r="H201" s="4"/>
      <c r="I201" s="8">
        <f>IF($B201="","",$C201+VLOOKUP($D201,Customers!$B$5:$E$104,4,FALSE))</f>
        <v/>
      </c>
      <c r="J201" s="5">
        <f>IF($B201="","",SUMIFS('Cash Receipts'!$F$5:$F$1004,'Cash Receipts'!$D$5:$D$1004,$B201))</f>
        <v/>
      </c>
      <c r="K201" s="5">
        <f>IF($B201="","",$H201-$J201)</f>
        <v/>
      </c>
      <c r="L201" s="6">
        <f>IF($B201="","",IF($K201&lt;=0,"Paid",IF($I201&lt;Settings!$C$7,"Overdue",IF($J201&gt;0,"Partial","Open"))))</f>
        <v/>
      </c>
      <c r="M201" s="6">
        <f>IF($B201="","",IF($K201&lt;=0,"",Settings!$C$7-$I201))</f>
        <v/>
      </c>
      <c r="N201" s="6">
        <f>IF($B201="","",IF(COUNTIF($B$5:$B$1004,$B201)&gt;1,"DUPLICATE","OK"))</f>
        <v/>
      </c>
    </row>
    <row r="202" spans="3:14">
      <c r="C202" s="7"/>
      <c r="E202" s="6">
        <f>IF($B202="","",VLOOKUP($D202,Customers!$B$5:$C$104,2,FALSE))</f>
        <v/>
      </c>
      <c r="H202" s="4"/>
      <c r="I202" s="8">
        <f>IF($B202="","",$C202+VLOOKUP($D202,Customers!$B$5:$E$104,4,FALSE))</f>
        <v/>
      </c>
      <c r="J202" s="5">
        <f>IF($B202="","",SUMIFS('Cash Receipts'!$F$5:$F$1004,'Cash Receipts'!$D$5:$D$1004,$B202))</f>
        <v/>
      </c>
      <c r="K202" s="5">
        <f>IF($B202="","",$H202-$J202)</f>
        <v/>
      </c>
      <c r="L202" s="6">
        <f>IF($B202="","",IF($K202&lt;=0,"Paid",IF($I202&lt;Settings!$C$7,"Overdue",IF($J202&gt;0,"Partial","Open"))))</f>
        <v/>
      </c>
      <c r="M202" s="6">
        <f>IF($B202="","",IF($K202&lt;=0,"",Settings!$C$7-$I202))</f>
        <v/>
      </c>
      <c r="N202" s="6">
        <f>IF($B202="","",IF(COUNTIF($B$5:$B$1004,$B202)&gt;1,"DUPLICATE","OK"))</f>
        <v/>
      </c>
    </row>
    <row r="203" spans="3:14">
      <c r="C203" s="7"/>
      <c r="E203" s="6">
        <f>IF($B203="","",VLOOKUP($D203,Customers!$B$5:$C$104,2,FALSE))</f>
        <v/>
      </c>
      <c r="H203" s="4"/>
      <c r="I203" s="8">
        <f>IF($B203="","",$C203+VLOOKUP($D203,Customers!$B$5:$E$104,4,FALSE))</f>
        <v/>
      </c>
      <c r="J203" s="5">
        <f>IF($B203="","",SUMIFS('Cash Receipts'!$F$5:$F$1004,'Cash Receipts'!$D$5:$D$1004,$B203))</f>
        <v/>
      </c>
      <c r="K203" s="5">
        <f>IF($B203="","",$H203-$J203)</f>
        <v/>
      </c>
      <c r="L203" s="6">
        <f>IF($B203="","",IF($K203&lt;=0,"Paid",IF($I203&lt;Settings!$C$7,"Overdue",IF($J203&gt;0,"Partial","Open"))))</f>
        <v/>
      </c>
      <c r="M203" s="6">
        <f>IF($B203="","",IF($K203&lt;=0,"",Settings!$C$7-$I203))</f>
        <v/>
      </c>
      <c r="N203" s="6">
        <f>IF($B203="","",IF(COUNTIF($B$5:$B$1004,$B203)&gt;1,"DUPLICATE","OK"))</f>
        <v/>
      </c>
    </row>
    <row r="204" spans="3:14">
      <c r="C204" s="7"/>
      <c r="E204" s="6">
        <f>IF($B204="","",VLOOKUP($D204,Customers!$B$5:$C$104,2,FALSE))</f>
        <v/>
      </c>
      <c r="H204" s="4"/>
      <c r="I204" s="8">
        <f>IF($B204="","",$C204+VLOOKUP($D204,Customers!$B$5:$E$104,4,FALSE))</f>
        <v/>
      </c>
      <c r="J204" s="5">
        <f>IF($B204="","",SUMIFS('Cash Receipts'!$F$5:$F$1004,'Cash Receipts'!$D$5:$D$1004,$B204))</f>
        <v/>
      </c>
      <c r="K204" s="5">
        <f>IF($B204="","",$H204-$J204)</f>
        <v/>
      </c>
      <c r="L204" s="6">
        <f>IF($B204="","",IF($K204&lt;=0,"Paid",IF($I204&lt;Settings!$C$7,"Overdue",IF($J204&gt;0,"Partial","Open"))))</f>
        <v/>
      </c>
      <c r="M204" s="6">
        <f>IF($B204="","",IF($K204&lt;=0,"",Settings!$C$7-$I204))</f>
        <v/>
      </c>
      <c r="N204" s="6">
        <f>IF($B204="","",IF(COUNTIF($B$5:$B$1004,$B204)&gt;1,"DUPLICATE","OK"))</f>
        <v/>
      </c>
    </row>
  </sheetData>
  <autoFilter ref="B4:N205"/>
  <mergeCells count="1">
    <mergeCell ref="B2:N2"/>
  </mergeCells>
  <conditionalFormatting sqref="L5:L204">
    <cfRule type="cellIs" dxfId="0" priority="1" operator="equal">
      <formula>"Overdue"</formula>
    </cfRule>
    <cfRule type="cellIs" dxfId="1" priority="2" operator="equal">
      <formula>"Paid"</formula>
    </cfRule>
    <cfRule type="cellIs" dxfId="1" priority="3" operator="equal">
      <formula>"Partial"</formula>
    </cfRule>
  </conditionalFormatting>
  <dataValidations count="1">
    <dataValidation type="list" allowBlank="1" showInputMessage="1" showErrorMessage="1" errorTitle="Invalid entry" error="Please pick a value from the list." promptTitle="Pick from the list" prompt="Values come from the master-data sheet." sqref="D5:D204">
      <formula1>'Customers'!$B$5:$B$104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B2:H204"/>
  <sheetViews>
    <sheetView workbookViewId="0">
      <pane ySplit="4" topLeftCell="A5" activePane="bottomLeft" state="frozen"/>
      <selection pane="bottomLeft"/>
    </sheetView>
  </sheetViews>
  <sheetFormatPr defaultRowHeight="15"/>
  <cols>
    <col min="2" max="2" width="12.7109375" customWidth="1"/>
    <col min="3" max="3" width="13.7109375" customWidth="1"/>
    <col min="4" max="4" width="12.7109375" customWidth="1"/>
    <col min="5" max="5" width="24.7109375" customWidth="1"/>
    <col min="6" max="6" width="12.7109375" customWidth="1"/>
    <col min="7" max="7" width="10.7109375" customWidth="1"/>
    <col min="8" max="8" width="42.7109375" customWidth="1"/>
  </cols>
  <sheetData>
    <row r="2" spans="2:8">
      <c r="B2" s="1" t="s">
        <v>123</v>
      </c>
      <c r="C2" s="1"/>
      <c r="D2" s="1"/>
      <c r="E2" s="1"/>
      <c r="F2" s="1"/>
      <c r="G2" s="1"/>
      <c r="H2" s="1"/>
    </row>
    <row r="4" spans="2:8" ht="28" customHeight="1">
      <c r="B4" s="2" t="s">
        <v>124</v>
      </c>
      <c r="C4" s="2" t="s">
        <v>73</v>
      </c>
      <c r="D4" s="2" t="s">
        <v>72</v>
      </c>
      <c r="E4" s="2" t="s">
        <v>75</v>
      </c>
      <c r="F4" s="2" t="s">
        <v>78</v>
      </c>
      <c r="G4" s="2" t="s">
        <v>125</v>
      </c>
      <c r="H4" s="2" t="s">
        <v>22</v>
      </c>
    </row>
    <row r="5" spans="2:8">
      <c r="B5" s="3" t="s">
        <v>126</v>
      </c>
      <c r="C5" s="7">
        <v>46248</v>
      </c>
      <c r="D5" s="3" t="s">
        <v>87</v>
      </c>
      <c r="E5" s="6" t="str">
        <f>IF($B5="","",VLOOKUP($D5,Invoices!$B$5:$E$1004,4,FALSE))</f>
        <v>Pinewood Legal Group LLC</v>
      </c>
      <c r="F5" s="4">
        <v>2000</v>
      </c>
      <c r="G5" s="3" t="s">
        <v>83</v>
      </c>
      <c r="H5" s="3" t="s">
        <v>127</v>
      </c>
    </row>
    <row r="6" spans="2:8">
      <c r="B6" s="3" t="s">
        <v>128</v>
      </c>
      <c r="C6" s="7">
        <v>46268</v>
      </c>
      <c r="D6" s="3" t="s">
        <v>93</v>
      </c>
      <c r="E6" s="6" t="str">
        <f>IF($B6="","",VLOOKUP($D6,Invoices!$B$5:$E$1004,4,FALSE))</f>
        <v>Two Rivers Coffee Co</v>
      </c>
      <c r="F6" s="4">
        <v>2600</v>
      </c>
      <c r="G6" s="3" t="s">
        <v>129</v>
      </c>
      <c r="H6" s="3" t="s">
        <v>130</v>
      </c>
    </row>
    <row r="7" spans="2:8">
      <c r="B7" s="3" t="s">
        <v>131</v>
      </c>
      <c r="C7" s="7">
        <v>46274</v>
      </c>
      <c r="D7" s="3" t="s">
        <v>99</v>
      </c>
      <c r="E7" s="6" t="str">
        <f>IF($B7="","",VLOOKUP($D7,Invoices!$B$5:$E$1004,4,FALSE))</f>
        <v>Summit Ridge Dental PC</v>
      </c>
      <c r="F7" s="4">
        <v>2800</v>
      </c>
      <c r="G7" s="3" t="s">
        <v>129</v>
      </c>
      <c r="H7" s="3" t="s">
        <v>132</v>
      </c>
    </row>
    <row r="8" spans="2:8">
      <c r="B8" s="3" t="s">
        <v>133</v>
      </c>
      <c r="C8" s="7">
        <v>46275</v>
      </c>
      <c r="D8" s="3" t="s">
        <v>105</v>
      </c>
      <c r="E8" s="6" t="str">
        <f>IF($B8="","",VLOOKUP($D8,Invoices!$B$5:$E$1004,4,FALSE))</f>
        <v>Blue Fern Bakery LLC</v>
      </c>
      <c r="F8" s="4">
        <v>1350</v>
      </c>
      <c r="G8" s="3" t="s">
        <v>134</v>
      </c>
      <c r="H8" s="3" t="s">
        <v>135</v>
      </c>
    </row>
    <row r="9" spans="2:8">
      <c r="B9" s="3" t="s">
        <v>136</v>
      </c>
      <c r="C9" s="7">
        <v>46283</v>
      </c>
      <c r="D9" s="3" t="s">
        <v>96</v>
      </c>
      <c r="E9" s="6" t="str">
        <f>IF($B9="","",VLOOKUP($D9,Invoices!$B$5:$E$1004,4,FALSE))</f>
        <v>Kestrel Outdoor Gear Inc</v>
      </c>
      <c r="F9" s="4">
        <v>4000</v>
      </c>
      <c r="G9" s="3" t="s">
        <v>129</v>
      </c>
      <c r="H9" s="3" t="s">
        <v>137</v>
      </c>
    </row>
    <row r="10" spans="2:8">
      <c r="B10" s="3" t="s">
        <v>138</v>
      </c>
      <c r="C10" s="7">
        <v>46290</v>
      </c>
      <c r="D10" s="3" t="s">
        <v>87</v>
      </c>
      <c r="E10" s="6" t="str">
        <f>IF($B10="","",VLOOKUP($D10,Invoices!$B$5:$E$1004,4,FALSE))</f>
        <v>Pinewood Legal Group LLC</v>
      </c>
      <c r="F10" s="4">
        <v>1200</v>
      </c>
      <c r="G10" s="3" t="s">
        <v>83</v>
      </c>
      <c r="H10" s="3" t="s">
        <v>139</v>
      </c>
    </row>
    <row r="11" spans="2:8">
      <c r="B11" s="3" t="s">
        <v>140</v>
      </c>
      <c r="C11" s="7">
        <v>46294</v>
      </c>
      <c r="D11" s="3" t="s">
        <v>120</v>
      </c>
      <c r="E11" s="6" t="str">
        <f>IF($B11="","",VLOOKUP($D11,Invoices!$B$5:$E$1004,4,FALSE))</f>
        <v>Two Rivers Coffee Co</v>
      </c>
      <c r="F11" s="4">
        <v>1000</v>
      </c>
      <c r="G11" s="3" t="s">
        <v>129</v>
      </c>
      <c r="H11" s="3" t="s">
        <v>141</v>
      </c>
    </row>
    <row r="12" spans="2:8">
      <c r="B12" s="3" t="s">
        <v>142</v>
      </c>
      <c r="C12" s="7">
        <v>46297</v>
      </c>
      <c r="D12" s="3" t="s">
        <v>108</v>
      </c>
      <c r="E12" s="6" t="str">
        <f>IF($B12="","",VLOOKUP($D12,Invoices!$B$5:$E$1004,4,FALSE))</f>
        <v>Summit Ridge Dental PC</v>
      </c>
      <c r="F12" s="4">
        <v>2800</v>
      </c>
      <c r="G12" s="3" t="s">
        <v>129</v>
      </c>
      <c r="H12" s="3" t="s">
        <v>143</v>
      </c>
    </row>
    <row r="13" spans="2:8">
      <c r="C13" s="7"/>
      <c r="E13" s="6">
        <f>IF($B13="","",VLOOKUP($D13,Invoices!$B$5:$E$1004,4,FALSE))</f>
        <v/>
      </c>
      <c r="F13" s="4"/>
    </row>
    <row r="14" spans="2:8">
      <c r="C14" s="7"/>
      <c r="E14" s="6">
        <f>IF($B14="","",VLOOKUP($D14,Invoices!$B$5:$E$1004,4,FALSE))</f>
        <v/>
      </c>
      <c r="F14" s="4"/>
    </row>
    <row r="15" spans="2:8">
      <c r="C15" s="7"/>
      <c r="E15" s="6">
        <f>IF($B15="","",VLOOKUP($D15,Invoices!$B$5:$E$1004,4,FALSE))</f>
        <v/>
      </c>
      <c r="F15" s="4"/>
    </row>
    <row r="16" spans="2:8">
      <c r="C16" s="7"/>
      <c r="E16" s="6">
        <f>IF($B16="","",VLOOKUP($D16,Invoices!$B$5:$E$1004,4,FALSE))</f>
        <v/>
      </c>
      <c r="F16" s="4"/>
    </row>
    <row r="17" spans="3:6">
      <c r="C17" s="7"/>
      <c r="E17" s="6">
        <f>IF($B17="","",VLOOKUP($D17,Invoices!$B$5:$E$1004,4,FALSE))</f>
        <v/>
      </c>
      <c r="F17" s="4"/>
    </row>
    <row r="18" spans="3:6">
      <c r="C18" s="7"/>
      <c r="E18" s="6">
        <f>IF($B18="","",VLOOKUP($D18,Invoices!$B$5:$E$1004,4,FALSE))</f>
        <v/>
      </c>
      <c r="F18" s="4"/>
    </row>
    <row r="19" spans="3:6">
      <c r="C19" s="7"/>
      <c r="E19" s="6">
        <f>IF($B19="","",VLOOKUP($D19,Invoices!$B$5:$E$1004,4,FALSE))</f>
        <v/>
      </c>
      <c r="F19" s="4"/>
    </row>
    <row r="20" spans="3:6">
      <c r="C20" s="7"/>
      <c r="E20" s="6">
        <f>IF($B20="","",VLOOKUP($D20,Invoices!$B$5:$E$1004,4,FALSE))</f>
        <v/>
      </c>
      <c r="F20" s="4"/>
    </row>
    <row r="21" spans="3:6">
      <c r="C21" s="7"/>
      <c r="E21" s="6">
        <f>IF($B21="","",VLOOKUP($D21,Invoices!$B$5:$E$1004,4,FALSE))</f>
        <v/>
      </c>
      <c r="F21" s="4"/>
    </row>
    <row r="22" spans="3:6">
      <c r="C22" s="7"/>
      <c r="E22" s="6">
        <f>IF($B22="","",VLOOKUP($D22,Invoices!$B$5:$E$1004,4,FALSE))</f>
        <v/>
      </c>
      <c r="F22" s="4"/>
    </row>
    <row r="23" spans="3:6">
      <c r="C23" s="7"/>
      <c r="E23" s="6">
        <f>IF($B23="","",VLOOKUP($D23,Invoices!$B$5:$E$1004,4,FALSE))</f>
        <v/>
      </c>
      <c r="F23" s="4"/>
    </row>
    <row r="24" spans="3:6">
      <c r="C24" s="7"/>
      <c r="E24" s="6">
        <f>IF($B24="","",VLOOKUP($D24,Invoices!$B$5:$E$1004,4,FALSE))</f>
        <v/>
      </c>
      <c r="F24" s="4"/>
    </row>
    <row r="25" spans="3:6">
      <c r="C25" s="7"/>
      <c r="E25" s="6">
        <f>IF($B25="","",VLOOKUP($D25,Invoices!$B$5:$E$1004,4,FALSE))</f>
        <v/>
      </c>
      <c r="F25" s="4"/>
    </row>
    <row r="26" spans="3:6">
      <c r="C26" s="7"/>
      <c r="E26" s="6">
        <f>IF($B26="","",VLOOKUP($D26,Invoices!$B$5:$E$1004,4,FALSE))</f>
        <v/>
      </c>
      <c r="F26" s="4"/>
    </row>
    <row r="27" spans="3:6">
      <c r="C27" s="7"/>
      <c r="E27" s="6">
        <f>IF($B27="","",VLOOKUP($D27,Invoices!$B$5:$E$1004,4,FALSE))</f>
        <v/>
      </c>
      <c r="F27" s="4"/>
    </row>
    <row r="28" spans="3:6">
      <c r="C28" s="7"/>
      <c r="E28" s="6">
        <f>IF($B28="","",VLOOKUP($D28,Invoices!$B$5:$E$1004,4,FALSE))</f>
        <v/>
      </c>
      <c r="F28" s="4"/>
    </row>
    <row r="29" spans="3:6">
      <c r="C29" s="7"/>
      <c r="E29" s="6">
        <f>IF($B29="","",VLOOKUP($D29,Invoices!$B$5:$E$1004,4,FALSE))</f>
        <v/>
      </c>
      <c r="F29" s="4"/>
    </row>
    <row r="30" spans="3:6">
      <c r="C30" s="7"/>
      <c r="E30" s="6">
        <f>IF($B30="","",VLOOKUP($D30,Invoices!$B$5:$E$1004,4,FALSE))</f>
        <v/>
      </c>
      <c r="F30" s="4"/>
    </row>
    <row r="31" spans="3:6">
      <c r="C31" s="7"/>
      <c r="E31" s="6">
        <f>IF($B31="","",VLOOKUP($D31,Invoices!$B$5:$E$1004,4,FALSE))</f>
        <v/>
      </c>
      <c r="F31" s="4"/>
    </row>
    <row r="32" spans="3:6">
      <c r="C32" s="7"/>
      <c r="E32" s="6">
        <f>IF($B32="","",VLOOKUP($D32,Invoices!$B$5:$E$1004,4,FALSE))</f>
        <v/>
      </c>
      <c r="F32" s="4"/>
    </row>
    <row r="33" spans="3:6">
      <c r="C33" s="7"/>
      <c r="E33" s="6">
        <f>IF($B33="","",VLOOKUP($D33,Invoices!$B$5:$E$1004,4,FALSE))</f>
        <v/>
      </c>
      <c r="F33" s="4"/>
    </row>
    <row r="34" spans="3:6">
      <c r="C34" s="7"/>
      <c r="E34" s="6">
        <f>IF($B34="","",VLOOKUP($D34,Invoices!$B$5:$E$1004,4,FALSE))</f>
        <v/>
      </c>
      <c r="F34" s="4"/>
    </row>
    <row r="35" spans="3:6">
      <c r="C35" s="7"/>
      <c r="E35" s="6">
        <f>IF($B35="","",VLOOKUP($D35,Invoices!$B$5:$E$1004,4,FALSE))</f>
        <v/>
      </c>
      <c r="F35" s="4"/>
    </row>
    <row r="36" spans="3:6">
      <c r="C36" s="7"/>
      <c r="E36" s="6">
        <f>IF($B36="","",VLOOKUP($D36,Invoices!$B$5:$E$1004,4,FALSE))</f>
        <v/>
      </c>
      <c r="F36" s="4"/>
    </row>
    <row r="37" spans="3:6">
      <c r="C37" s="7"/>
      <c r="E37" s="6">
        <f>IF($B37="","",VLOOKUP($D37,Invoices!$B$5:$E$1004,4,FALSE))</f>
        <v/>
      </c>
      <c r="F37" s="4"/>
    </row>
    <row r="38" spans="3:6">
      <c r="C38" s="7"/>
      <c r="E38" s="6">
        <f>IF($B38="","",VLOOKUP($D38,Invoices!$B$5:$E$1004,4,FALSE))</f>
        <v/>
      </c>
      <c r="F38" s="4"/>
    </row>
    <row r="39" spans="3:6">
      <c r="C39" s="7"/>
      <c r="E39" s="6">
        <f>IF($B39="","",VLOOKUP($D39,Invoices!$B$5:$E$1004,4,FALSE))</f>
        <v/>
      </c>
      <c r="F39" s="4"/>
    </row>
    <row r="40" spans="3:6">
      <c r="C40" s="7"/>
      <c r="E40" s="6">
        <f>IF($B40="","",VLOOKUP($D40,Invoices!$B$5:$E$1004,4,FALSE))</f>
        <v/>
      </c>
      <c r="F40" s="4"/>
    </row>
    <row r="41" spans="3:6">
      <c r="C41" s="7"/>
      <c r="E41" s="6">
        <f>IF($B41="","",VLOOKUP($D41,Invoices!$B$5:$E$1004,4,FALSE))</f>
        <v/>
      </c>
      <c r="F41" s="4"/>
    </row>
    <row r="42" spans="3:6">
      <c r="C42" s="7"/>
      <c r="E42" s="6">
        <f>IF($B42="","",VLOOKUP($D42,Invoices!$B$5:$E$1004,4,FALSE))</f>
        <v/>
      </c>
      <c r="F42" s="4"/>
    </row>
    <row r="43" spans="3:6">
      <c r="C43" s="7"/>
      <c r="E43" s="6">
        <f>IF($B43="","",VLOOKUP($D43,Invoices!$B$5:$E$1004,4,FALSE))</f>
        <v/>
      </c>
      <c r="F43" s="4"/>
    </row>
    <row r="44" spans="3:6">
      <c r="C44" s="7"/>
      <c r="E44" s="6">
        <f>IF($B44="","",VLOOKUP($D44,Invoices!$B$5:$E$1004,4,FALSE))</f>
        <v/>
      </c>
      <c r="F44" s="4"/>
    </row>
    <row r="45" spans="3:6">
      <c r="C45" s="7"/>
      <c r="E45" s="6">
        <f>IF($B45="","",VLOOKUP($D45,Invoices!$B$5:$E$1004,4,FALSE))</f>
        <v/>
      </c>
      <c r="F45" s="4"/>
    </row>
    <row r="46" spans="3:6">
      <c r="C46" s="7"/>
      <c r="E46" s="6">
        <f>IF($B46="","",VLOOKUP($D46,Invoices!$B$5:$E$1004,4,FALSE))</f>
        <v/>
      </c>
      <c r="F46" s="4"/>
    </row>
    <row r="47" spans="3:6">
      <c r="C47" s="7"/>
      <c r="E47" s="6">
        <f>IF($B47="","",VLOOKUP($D47,Invoices!$B$5:$E$1004,4,FALSE))</f>
        <v/>
      </c>
      <c r="F47" s="4"/>
    </row>
    <row r="48" spans="3:6">
      <c r="C48" s="7"/>
      <c r="E48" s="6">
        <f>IF($B48="","",VLOOKUP($D48,Invoices!$B$5:$E$1004,4,FALSE))</f>
        <v/>
      </c>
      <c r="F48" s="4"/>
    </row>
    <row r="49" spans="3:6">
      <c r="C49" s="7"/>
      <c r="E49" s="6">
        <f>IF($B49="","",VLOOKUP($D49,Invoices!$B$5:$E$1004,4,FALSE))</f>
        <v/>
      </c>
      <c r="F49" s="4"/>
    </row>
    <row r="50" spans="3:6">
      <c r="C50" s="7"/>
      <c r="E50" s="6">
        <f>IF($B50="","",VLOOKUP($D50,Invoices!$B$5:$E$1004,4,FALSE))</f>
        <v/>
      </c>
      <c r="F50" s="4"/>
    </row>
    <row r="51" spans="3:6">
      <c r="C51" s="7"/>
      <c r="E51" s="6">
        <f>IF($B51="","",VLOOKUP($D51,Invoices!$B$5:$E$1004,4,FALSE))</f>
        <v/>
      </c>
      <c r="F51" s="4"/>
    </row>
    <row r="52" spans="3:6">
      <c r="C52" s="7"/>
      <c r="E52" s="6">
        <f>IF($B52="","",VLOOKUP($D52,Invoices!$B$5:$E$1004,4,FALSE))</f>
        <v/>
      </c>
      <c r="F52" s="4"/>
    </row>
    <row r="53" spans="3:6">
      <c r="C53" s="7"/>
      <c r="E53" s="6">
        <f>IF($B53="","",VLOOKUP($D53,Invoices!$B$5:$E$1004,4,FALSE))</f>
        <v/>
      </c>
      <c r="F53" s="4"/>
    </row>
    <row r="54" spans="3:6">
      <c r="C54" s="7"/>
      <c r="E54" s="6">
        <f>IF($B54="","",VLOOKUP($D54,Invoices!$B$5:$E$1004,4,FALSE))</f>
        <v/>
      </c>
      <c r="F54" s="4"/>
    </row>
    <row r="55" spans="3:6">
      <c r="C55" s="7"/>
      <c r="E55" s="6">
        <f>IF($B55="","",VLOOKUP($D55,Invoices!$B$5:$E$1004,4,FALSE))</f>
        <v/>
      </c>
      <c r="F55" s="4"/>
    </row>
    <row r="56" spans="3:6">
      <c r="C56" s="7"/>
      <c r="E56" s="6">
        <f>IF($B56="","",VLOOKUP($D56,Invoices!$B$5:$E$1004,4,FALSE))</f>
        <v/>
      </c>
      <c r="F56" s="4"/>
    </row>
    <row r="57" spans="3:6">
      <c r="C57" s="7"/>
      <c r="E57" s="6">
        <f>IF($B57="","",VLOOKUP($D57,Invoices!$B$5:$E$1004,4,FALSE))</f>
        <v/>
      </c>
      <c r="F57" s="4"/>
    </row>
    <row r="58" spans="3:6">
      <c r="C58" s="7"/>
      <c r="E58" s="6">
        <f>IF($B58="","",VLOOKUP($D58,Invoices!$B$5:$E$1004,4,FALSE))</f>
        <v/>
      </c>
      <c r="F58" s="4"/>
    </row>
    <row r="59" spans="3:6">
      <c r="C59" s="7"/>
      <c r="E59" s="6">
        <f>IF($B59="","",VLOOKUP($D59,Invoices!$B$5:$E$1004,4,FALSE))</f>
        <v/>
      </c>
      <c r="F59" s="4"/>
    </row>
    <row r="60" spans="3:6">
      <c r="C60" s="7"/>
      <c r="E60" s="6">
        <f>IF($B60="","",VLOOKUP($D60,Invoices!$B$5:$E$1004,4,FALSE))</f>
        <v/>
      </c>
      <c r="F60" s="4"/>
    </row>
    <row r="61" spans="3:6">
      <c r="C61" s="7"/>
      <c r="E61" s="6">
        <f>IF($B61="","",VLOOKUP($D61,Invoices!$B$5:$E$1004,4,FALSE))</f>
        <v/>
      </c>
      <c r="F61" s="4"/>
    </row>
    <row r="62" spans="3:6">
      <c r="C62" s="7"/>
      <c r="E62" s="6">
        <f>IF($B62="","",VLOOKUP($D62,Invoices!$B$5:$E$1004,4,FALSE))</f>
        <v/>
      </c>
      <c r="F62" s="4"/>
    </row>
    <row r="63" spans="3:6">
      <c r="C63" s="7"/>
      <c r="E63" s="6">
        <f>IF($B63="","",VLOOKUP($D63,Invoices!$B$5:$E$1004,4,FALSE))</f>
        <v/>
      </c>
      <c r="F63" s="4"/>
    </row>
    <row r="64" spans="3:6">
      <c r="C64" s="7"/>
      <c r="E64" s="6">
        <f>IF($B64="","",VLOOKUP($D64,Invoices!$B$5:$E$1004,4,FALSE))</f>
        <v/>
      </c>
      <c r="F64" s="4"/>
    </row>
    <row r="65" spans="3:6">
      <c r="C65" s="7"/>
      <c r="E65" s="6">
        <f>IF($B65="","",VLOOKUP($D65,Invoices!$B$5:$E$1004,4,FALSE))</f>
        <v/>
      </c>
      <c r="F65" s="4"/>
    </row>
    <row r="66" spans="3:6">
      <c r="C66" s="7"/>
      <c r="E66" s="6">
        <f>IF($B66="","",VLOOKUP($D66,Invoices!$B$5:$E$1004,4,FALSE))</f>
        <v/>
      </c>
      <c r="F66" s="4"/>
    </row>
    <row r="67" spans="3:6">
      <c r="C67" s="7"/>
      <c r="E67" s="6">
        <f>IF($B67="","",VLOOKUP($D67,Invoices!$B$5:$E$1004,4,FALSE))</f>
        <v/>
      </c>
      <c r="F67" s="4"/>
    </row>
    <row r="68" spans="3:6">
      <c r="C68" s="7"/>
      <c r="E68" s="6">
        <f>IF($B68="","",VLOOKUP($D68,Invoices!$B$5:$E$1004,4,FALSE))</f>
        <v/>
      </c>
      <c r="F68" s="4"/>
    </row>
    <row r="69" spans="3:6">
      <c r="C69" s="7"/>
      <c r="E69" s="6">
        <f>IF($B69="","",VLOOKUP($D69,Invoices!$B$5:$E$1004,4,FALSE))</f>
        <v/>
      </c>
      <c r="F69" s="4"/>
    </row>
    <row r="70" spans="3:6">
      <c r="C70" s="7"/>
      <c r="E70" s="6">
        <f>IF($B70="","",VLOOKUP($D70,Invoices!$B$5:$E$1004,4,FALSE))</f>
        <v/>
      </c>
      <c r="F70" s="4"/>
    </row>
    <row r="71" spans="3:6">
      <c r="C71" s="7"/>
      <c r="E71" s="6">
        <f>IF($B71="","",VLOOKUP($D71,Invoices!$B$5:$E$1004,4,FALSE))</f>
        <v/>
      </c>
      <c r="F71" s="4"/>
    </row>
    <row r="72" spans="3:6">
      <c r="C72" s="7"/>
      <c r="E72" s="6">
        <f>IF($B72="","",VLOOKUP($D72,Invoices!$B$5:$E$1004,4,FALSE))</f>
        <v/>
      </c>
      <c r="F72" s="4"/>
    </row>
    <row r="73" spans="3:6">
      <c r="C73" s="7"/>
      <c r="E73" s="6">
        <f>IF($B73="","",VLOOKUP($D73,Invoices!$B$5:$E$1004,4,FALSE))</f>
        <v/>
      </c>
      <c r="F73" s="4"/>
    </row>
    <row r="74" spans="3:6">
      <c r="C74" s="7"/>
      <c r="E74" s="6">
        <f>IF($B74="","",VLOOKUP($D74,Invoices!$B$5:$E$1004,4,FALSE))</f>
        <v/>
      </c>
      <c r="F74" s="4"/>
    </row>
    <row r="75" spans="3:6">
      <c r="C75" s="7"/>
      <c r="E75" s="6">
        <f>IF($B75="","",VLOOKUP($D75,Invoices!$B$5:$E$1004,4,FALSE))</f>
        <v/>
      </c>
      <c r="F75" s="4"/>
    </row>
    <row r="76" spans="3:6">
      <c r="C76" s="7"/>
      <c r="E76" s="6">
        <f>IF($B76="","",VLOOKUP($D76,Invoices!$B$5:$E$1004,4,FALSE))</f>
        <v/>
      </c>
      <c r="F76" s="4"/>
    </row>
    <row r="77" spans="3:6">
      <c r="C77" s="7"/>
      <c r="E77" s="6">
        <f>IF($B77="","",VLOOKUP($D77,Invoices!$B$5:$E$1004,4,FALSE))</f>
        <v/>
      </c>
      <c r="F77" s="4"/>
    </row>
    <row r="78" spans="3:6">
      <c r="C78" s="7"/>
      <c r="E78" s="6">
        <f>IF($B78="","",VLOOKUP($D78,Invoices!$B$5:$E$1004,4,FALSE))</f>
        <v/>
      </c>
      <c r="F78" s="4"/>
    </row>
    <row r="79" spans="3:6">
      <c r="C79" s="7"/>
      <c r="E79" s="6">
        <f>IF($B79="","",VLOOKUP($D79,Invoices!$B$5:$E$1004,4,FALSE))</f>
        <v/>
      </c>
      <c r="F79" s="4"/>
    </row>
    <row r="80" spans="3:6">
      <c r="C80" s="7"/>
      <c r="E80" s="6">
        <f>IF($B80="","",VLOOKUP($D80,Invoices!$B$5:$E$1004,4,FALSE))</f>
        <v/>
      </c>
      <c r="F80" s="4"/>
    </row>
    <row r="81" spans="3:6">
      <c r="C81" s="7"/>
      <c r="E81" s="6">
        <f>IF($B81="","",VLOOKUP($D81,Invoices!$B$5:$E$1004,4,FALSE))</f>
        <v/>
      </c>
      <c r="F81" s="4"/>
    </row>
    <row r="82" spans="3:6">
      <c r="C82" s="7"/>
      <c r="E82" s="6">
        <f>IF($B82="","",VLOOKUP($D82,Invoices!$B$5:$E$1004,4,FALSE))</f>
        <v/>
      </c>
      <c r="F82" s="4"/>
    </row>
    <row r="83" spans="3:6">
      <c r="C83" s="7"/>
      <c r="E83" s="6">
        <f>IF($B83="","",VLOOKUP($D83,Invoices!$B$5:$E$1004,4,FALSE))</f>
        <v/>
      </c>
      <c r="F83" s="4"/>
    </row>
    <row r="84" spans="3:6">
      <c r="C84" s="7"/>
      <c r="E84" s="6">
        <f>IF($B84="","",VLOOKUP($D84,Invoices!$B$5:$E$1004,4,FALSE))</f>
        <v/>
      </c>
      <c r="F84" s="4"/>
    </row>
    <row r="85" spans="3:6">
      <c r="C85" s="7"/>
      <c r="E85" s="6">
        <f>IF($B85="","",VLOOKUP($D85,Invoices!$B$5:$E$1004,4,FALSE))</f>
        <v/>
      </c>
      <c r="F85" s="4"/>
    </row>
    <row r="86" spans="3:6">
      <c r="C86" s="7"/>
      <c r="E86" s="6">
        <f>IF($B86="","",VLOOKUP($D86,Invoices!$B$5:$E$1004,4,FALSE))</f>
        <v/>
      </c>
      <c r="F86" s="4"/>
    </row>
    <row r="87" spans="3:6">
      <c r="C87" s="7"/>
      <c r="E87" s="6">
        <f>IF($B87="","",VLOOKUP($D87,Invoices!$B$5:$E$1004,4,FALSE))</f>
        <v/>
      </c>
      <c r="F87" s="4"/>
    </row>
    <row r="88" spans="3:6">
      <c r="C88" s="7"/>
      <c r="E88" s="6">
        <f>IF($B88="","",VLOOKUP($D88,Invoices!$B$5:$E$1004,4,FALSE))</f>
        <v/>
      </c>
      <c r="F88" s="4"/>
    </row>
    <row r="89" spans="3:6">
      <c r="C89" s="7"/>
      <c r="E89" s="6">
        <f>IF($B89="","",VLOOKUP($D89,Invoices!$B$5:$E$1004,4,FALSE))</f>
        <v/>
      </c>
      <c r="F89" s="4"/>
    </row>
    <row r="90" spans="3:6">
      <c r="C90" s="7"/>
      <c r="E90" s="6">
        <f>IF($B90="","",VLOOKUP($D90,Invoices!$B$5:$E$1004,4,FALSE))</f>
        <v/>
      </c>
      <c r="F90" s="4"/>
    </row>
    <row r="91" spans="3:6">
      <c r="C91" s="7"/>
      <c r="E91" s="6">
        <f>IF($B91="","",VLOOKUP($D91,Invoices!$B$5:$E$1004,4,FALSE))</f>
        <v/>
      </c>
      <c r="F91" s="4"/>
    </row>
    <row r="92" spans="3:6">
      <c r="C92" s="7"/>
      <c r="E92" s="6">
        <f>IF($B92="","",VLOOKUP($D92,Invoices!$B$5:$E$1004,4,FALSE))</f>
        <v/>
      </c>
      <c r="F92" s="4"/>
    </row>
    <row r="93" spans="3:6">
      <c r="C93" s="7"/>
      <c r="E93" s="6">
        <f>IF($B93="","",VLOOKUP($D93,Invoices!$B$5:$E$1004,4,FALSE))</f>
        <v/>
      </c>
      <c r="F93" s="4"/>
    </row>
    <row r="94" spans="3:6">
      <c r="C94" s="7"/>
      <c r="E94" s="6">
        <f>IF($B94="","",VLOOKUP($D94,Invoices!$B$5:$E$1004,4,FALSE))</f>
        <v/>
      </c>
      <c r="F94" s="4"/>
    </row>
    <row r="95" spans="3:6">
      <c r="C95" s="7"/>
      <c r="E95" s="6">
        <f>IF($B95="","",VLOOKUP($D95,Invoices!$B$5:$E$1004,4,FALSE))</f>
        <v/>
      </c>
      <c r="F95" s="4"/>
    </row>
    <row r="96" spans="3:6">
      <c r="C96" s="7"/>
      <c r="E96" s="6">
        <f>IF($B96="","",VLOOKUP($D96,Invoices!$B$5:$E$1004,4,FALSE))</f>
        <v/>
      </c>
      <c r="F96" s="4"/>
    </row>
    <row r="97" spans="3:6">
      <c r="C97" s="7"/>
      <c r="E97" s="6">
        <f>IF($B97="","",VLOOKUP($D97,Invoices!$B$5:$E$1004,4,FALSE))</f>
        <v/>
      </c>
      <c r="F97" s="4"/>
    </row>
    <row r="98" spans="3:6">
      <c r="C98" s="7"/>
      <c r="E98" s="6">
        <f>IF($B98="","",VLOOKUP($D98,Invoices!$B$5:$E$1004,4,FALSE))</f>
        <v/>
      </c>
      <c r="F98" s="4"/>
    </row>
    <row r="99" spans="3:6">
      <c r="C99" s="7"/>
      <c r="E99" s="6">
        <f>IF($B99="","",VLOOKUP($D99,Invoices!$B$5:$E$1004,4,FALSE))</f>
        <v/>
      </c>
      <c r="F99" s="4"/>
    </row>
    <row r="100" spans="3:6">
      <c r="C100" s="7"/>
      <c r="E100" s="6">
        <f>IF($B100="","",VLOOKUP($D100,Invoices!$B$5:$E$1004,4,FALSE))</f>
        <v/>
      </c>
      <c r="F100" s="4"/>
    </row>
    <row r="101" spans="3:6">
      <c r="C101" s="7"/>
      <c r="E101" s="6">
        <f>IF($B101="","",VLOOKUP($D101,Invoices!$B$5:$E$1004,4,FALSE))</f>
        <v/>
      </c>
      <c r="F101" s="4"/>
    </row>
    <row r="102" spans="3:6">
      <c r="C102" s="7"/>
      <c r="E102" s="6">
        <f>IF($B102="","",VLOOKUP($D102,Invoices!$B$5:$E$1004,4,FALSE))</f>
        <v/>
      </c>
      <c r="F102" s="4"/>
    </row>
    <row r="103" spans="3:6">
      <c r="C103" s="7"/>
      <c r="E103" s="6">
        <f>IF($B103="","",VLOOKUP($D103,Invoices!$B$5:$E$1004,4,FALSE))</f>
        <v/>
      </c>
      <c r="F103" s="4"/>
    </row>
    <row r="104" spans="3:6">
      <c r="C104" s="7"/>
      <c r="E104" s="6">
        <f>IF($B104="","",VLOOKUP($D104,Invoices!$B$5:$E$1004,4,FALSE))</f>
        <v/>
      </c>
      <c r="F104" s="4"/>
    </row>
    <row r="105" spans="3:6">
      <c r="C105" s="7"/>
      <c r="E105" s="6">
        <f>IF($B105="","",VLOOKUP($D105,Invoices!$B$5:$E$1004,4,FALSE))</f>
        <v/>
      </c>
      <c r="F105" s="4"/>
    </row>
    <row r="106" spans="3:6">
      <c r="C106" s="7"/>
      <c r="E106" s="6">
        <f>IF($B106="","",VLOOKUP($D106,Invoices!$B$5:$E$1004,4,FALSE))</f>
        <v/>
      </c>
      <c r="F106" s="4"/>
    </row>
    <row r="107" spans="3:6">
      <c r="C107" s="7"/>
      <c r="E107" s="6">
        <f>IF($B107="","",VLOOKUP($D107,Invoices!$B$5:$E$1004,4,FALSE))</f>
        <v/>
      </c>
      <c r="F107" s="4"/>
    </row>
    <row r="108" spans="3:6">
      <c r="C108" s="7"/>
      <c r="E108" s="6">
        <f>IF($B108="","",VLOOKUP($D108,Invoices!$B$5:$E$1004,4,FALSE))</f>
        <v/>
      </c>
      <c r="F108" s="4"/>
    </row>
    <row r="109" spans="3:6">
      <c r="C109" s="7"/>
      <c r="E109" s="6">
        <f>IF($B109="","",VLOOKUP($D109,Invoices!$B$5:$E$1004,4,FALSE))</f>
        <v/>
      </c>
      <c r="F109" s="4"/>
    </row>
    <row r="110" spans="3:6">
      <c r="C110" s="7"/>
      <c r="E110" s="6">
        <f>IF($B110="","",VLOOKUP($D110,Invoices!$B$5:$E$1004,4,FALSE))</f>
        <v/>
      </c>
      <c r="F110" s="4"/>
    </row>
    <row r="111" spans="3:6">
      <c r="C111" s="7"/>
      <c r="E111" s="6">
        <f>IF($B111="","",VLOOKUP($D111,Invoices!$B$5:$E$1004,4,FALSE))</f>
        <v/>
      </c>
      <c r="F111" s="4"/>
    </row>
    <row r="112" spans="3:6">
      <c r="C112" s="7"/>
      <c r="E112" s="6">
        <f>IF($B112="","",VLOOKUP($D112,Invoices!$B$5:$E$1004,4,FALSE))</f>
        <v/>
      </c>
      <c r="F112" s="4"/>
    </row>
    <row r="113" spans="3:6">
      <c r="C113" s="7"/>
      <c r="E113" s="6">
        <f>IF($B113="","",VLOOKUP($D113,Invoices!$B$5:$E$1004,4,FALSE))</f>
        <v/>
      </c>
      <c r="F113" s="4"/>
    </row>
    <row r="114" spans="3:6">
      <c r="C114" s="7"/>
      <c r="E114" s="6">
        <f>IF($B114="","",VLOOKUP($D114,Invoices!$B$5:$E$1004,4,FALSE))</f>
        <v/>
      </c>
      <c r="F114" s="4"/>
    </row>
    <row r="115" spans="3:6">
      <c r="C115" s="7"/>
      <c r="E115" s="6">
        <f>IF($B115="","",VLOOKUP($D115,Invoices!$B$5:$E$1004,4,FALSE))</f>
        <v/>
      </c>
      <c r="F115" s="4"/>
    </row>
    <row r="116" spans="3:6">
      <c r="C116" s="7"/>
      <c r="E116" s="6">
        <f>IF($B116="","",VLOOKUP($D116,Invoices!$B$5:$E$1004,4,FALSE))</f>
        <v/>
      </c>
      <c r="F116" s="4"/>
    </row>
    <row r="117" spans="3:6">
      <c r="C117" s="7"/>
      <c r="E117" s="6">
        <f>IF($B117="","",VLOOKUP($D117,Invoices!$B$5:$E$1004,4,FALSE))</f>
        <v/>
      </c>
      <c r="F117" s="4"/>
    </row>
    <row r="118" spans="3:6">
      <c r="C118" s="7"/>
      <c r="E118" s="6">
        <f>IF($B118="","",VLOOKUP($D118,Invoices!$B$5:$E$1004,4,FALSE))</f>
        <v/>
      </c>
      <c r="F118" s="4"/>
    </row>
    <row r="119" spans="3:6">
      <c r="C119" s="7"/>
      <c r="E119" s="6">
        <f>IF($B119="","",VLOOKUP($D119,Invoices!$B$5:$E$1004,4,FALSE))</f>
        <v/>
      </c>
      <c r="F119" s="4"/>
    </row>
    <row r="120" spans="3:6">
      <c r="C120" s="7"/>
      <c r="E120" s="6">
        <f>IF($B120="","",VLOOKUP($D120,Invoices!$B$5:$E$1004,4,FALSE))</f>
        <v/>
      </c>
      <c r="F120" s="4"/>
    </row>
    <row r="121" spans="3:6">
      <c r="C121" s="7"/>
      <c r="E121" s="6">
        <f>IF($B121="","",VLOOKUP($D121,Invoices!$B$5:$E$1004,4,FALSE))</f>
        <v/>
      </c>
      <c r="F121" s="4"/>
    </row>
    <row r="122" spans="3:6">
      <c r="C122" s="7"/>
      <c r="E122" s="6">
        <f>IF($B122="","",VLOOKUP($D122,Invoices!$B$5:$E$1004,4,FALSE))</f>
        <v/>
      </c>
      <c r="F122" s="4"/>
    </row>
    <row r="123" spans="3:6">
      <c r="C123" s="7"/>
      <c r="E123" s="6">
        <f>IF($B123="","",VLOOKUP($D123,Invoices!$B$5:$E$1004,4,FALSE))</f>
        <v/>
      </c>
      <c r="F123" s="4"/>
    </row>
    <row r="124" spans="3:6">
      <c r="C124" s="7"/>
      <c r="E124" s="6">
        <f>IF($B124="","",VLOOKUP($D124,Invoices!$B$5:$E$1004,4,FALSE))</f>
        <v/>
      </c>
      <c r="F124" s="4"/>
    </row>
    <row r="125" spans="3:6">
      <c r="C125" s="7"/>
      <c r="E125" s="6">
        <f>IF($B125="","",VLOOKUP($D125,Invoices!$B$5:$E$1004,4,FALSE))</f>
        <v/>
      </c>
      <c r="F125" s="4"/>
    </row>
    <row r="126" spans="3:6">
      <c r="C126" s="7"/>
      <c r="E126" s="6">
        <f>IF($B126="","",VLOOKUP($D126,Invoices!$B$5:$E$1004,4,FALSE))</f>
        <v/>
      </c>
      <c r="F126" s="4"/>
    </row>
    <row r="127" spans="3:6">
      <c r="C127" s="7"/>
      <c r="E127" s="6">
        <f>IF($B127="","",VLOOKUP($D127,Invoices!$B$5:$E$1004,4,FALSE))</f>
        <v/>
      </c>
      <c r="F127" s="4"/>
    </row>
    <row r="128" spans="3:6">
      <c r="C128" s="7"/>
      <c r="E128" s="6">
        <f>IF($B128="","",VLOOKUP($D128,Invoices!$B$5:$E$1004,4,FALSE))</f>
        <v/>
      </c>
      <c r="F128" s="4"/>
    </row>
    <row r="129" spans="3:6">
      <c r="C129" s="7"/>
      <c r="E129" s="6">
        <f>IF($B129="","",VLOOKUP($D129,Invoices!$B$5:$E$1004,4,FALSE))</f>
        <v/>
      </c>
      <c r="F129" s="4"/>
    </row>
    <row r="130" spans="3:6">
      <c r="C130" s="7"/>
      <c r="E130" s="6">
        <f>IF($B130="","",VLOOKUP($D130,Invoices!$B$5:$E$1004,4,FALSE))</f>
        <v/>
      </c>
      <c r="F130" s="4"/>
    </row>
    <row r="131" spans="3:6">
      <c r="C131" s="7"/>
      <c r="E131" s="6">
        <f>IF($B131="","",VLOOKUP($D131,Invoices!$B$5:$E$1004,4,FALSE))</f>
        <v/>
      </c>
      <c r="F131" s="4"/>
    </row>
    <row r="132" spans="3:6">
      <c r="C132" s="7"/>
      <c r="E132" s="6">
        <f>IF($B132="","",VLOOKUP($D132,Invoices!$B$5:$E$1004,4,FALSE))</f>
        <v/>
      </c>
      <c r="F132" s="4"/>
    </row>
    <row r="133" spans="3:6">
      <c r="C133" s="7"/>
      <c r="E133" s="6">
        <f>IF($B133="","",VLOOKUP($D133,Invoices!$B$5:$E$1004,4,FALSE))</f>
        <v/>
      </c>
      <c r="F133" s="4"/>
    </row>
    <row r="134" spans="3:6">
      <c r="C134" s="7"/>
      <c r="E134" s="6">
        <f>IF($B134="","",VLOOKUP($D134,Invoices!$B$5:$E$1004,4,FALSE))</f>
        <v/>
      </c>
      <c r="F134" s="4"/>
    </row>
    <row r="135" spans="3:6">
      <c r="C135" s="7"/>
      <c r="E135" s="6">
        <f>IF($B135="","",VLOOKUP($D135,Invoices!$B$5:$E$1004,4,FALSE))</f>
        <v/>
      </c>
      <c r="F135" s="4"/>
    </row>
    <row r="136" spans="3:6">
      <c r="C136" s="7"/>
      <c r="E136" s="6">
        <f>IF($B136="","",VLOOKUP($D136,Invoices!$B$5:$E$1004,4,FALSE))</f>
        <v/>
      </c>
      <c r="F136" s="4"/>
    </row>
    <row r="137" spans="3:6">
      <c r="C137" s="7"/>
      <c r="E137" s="6">
        <f>IF($B137="","",VLOOKUP($D137,Invoices!$B$5:$E$1004,4,FALSE))</f>
        <v/>
      </c>
      <c r="F137" s="4"/>
    </row>
    <row r="138" spans="3:6">
      <c r="C138" s="7"/>
      <c r="E138" s="6">
        <f>IF($B138="","",VLOOKUP($D138,Invoices!$B$5:$E$1004,4,FALSE))</f>
        <v/>
      </c>
      <c r="F138" s="4"/>
    </row>
    <row r="139" spans="3:6">
      <c r="C139" s="7"/>
      <c r="E139" s="6">
        <f>IF($B139="","",VLOOKUP($D139,Invoices!$B$5:$E$1004,4,FALSE))</f>
        <v/>
      </c>
      <c r="F139" s="4"/>
    </row>
    <row r="140" spans="3:6">
      <c r="C140" s="7"/>
      <c r="E140" s="6">
        <f>IF($B140="","",VLOOKUP($D140,Invoices!$B$5:$E$1004,4,FALSE))</f>
        <v/>
      </c>
      <c r="F140" s="4"/>
    </row>
    <row r="141" spans="3:6">
      <c r="C141" s="7"/>
      <c r="E141" s="6">
        <f>IF($B141="","",VLOOKUP($D141,Invoices!$B$5:$E$1004,4,FALSE))</f>
        <v/>
      </c>
      <c r="F141" s="4"/>
    </row>
    <row r="142" spans="3:6">
      <c r="C142" s="7"/>
      <c r="E142" s="6">
        <f>IF($B142="","",VLOOKUP($D142,Invoices!$B$5:$E$1004,4,FALSE))</f>
        <v/>
      </c>
      <c r="F142" s="4"/>
    </row>
    <row r="143" spans="3:6">
      <c r="C143" s="7"/>
      <c r="E143" s="6">
        <f>IF($B143="","",VLOOKUP($D143,Invoices!$B$5:$E$1004,4,FALSE))</f>
        <v/>
      </c>
      <c r="F143" s="4"/>
    </row>
    <row r="144" spans="3:6">
      <c r="C144" s="7"/>
      <c r="E144" s="6">
        <f>IF($B144="","",VLOOKUP($D144,Invoices!$B$5:$E$1004,4,FALSE))</f>
        <v/>
      </c>
      <c r="F144" s="4"/>
    </row>
    <row r="145" spans="3:6">
      <c r="C145" s="7"/>
      <c r="E145" s="6">
        <f>IF($B145="","",VLOOKUP($D145,Invoices!$B$5:$E$1004,4,FALSE))</f>
        <v/>
      </c>
      <c r="F145" s="4"/>
    </row>
    <row r="146" spans="3:6">
      <c r="C146" s="7"/>
      <c r="E146" s="6">
        <f>IF($B146="","",VLOOKUP($D146,Invoices!$B$5:$E$1004,4,FALSE))</f>
        <v/>
      </c>
      <c r="F146" s="4"/>
    </row>
    <row r="147" spans="3:6">
      <c r="C147" s="7"/>
      <c r="E147" s="6">
        <f>IF($B147="","",VLOOKUP($D147,Invoices!$B$5:$E$1004,4,FALSE))</f>
        <v/>
      </c>
      <c r="F147" s="4"/>
    </row>
    <row r="148" spans="3:6">
      <c r="C148" s="7"/>
      <c r="E148" s="6">
        <f>IF($B148="","",VLOOKUP($D148,Invoices!$B$5:$E$1004,4,FALSE))</f>
        <v/>
      </c>
      <c r="F148" s="4"/>
    </row>
    <row r="149" spans="3:6">
      <c r="C149" s="7"/>
      <c r="E149" s="6">
        <f>IF($B149="","",VLOOKUP($D149,Invoices!$B$5:$E$1004,4,FALSE))</f>
        <v/>
      </c>
      <c r="F149" s="4"/>
    </row>
    <row r="150" spans="3:6">
      <c r="C150" s="7"/>
      <c r="E150" s="6">
        <f>IF($B150="","",VLOOKUP($D150,Invoices!$B$5:$E$1004,4,FALSE))</f>
        <v/>
      </c>
      <c r="F150" s="4"/>
    </row>
    <row r="151" spans="3:6">
      <c r="C151" s="7"/>
      <c r="E151" s="6">
        <f>IF($B151="","",VLOOKUP($D151,Invoices!$B$5:$E$1004,4,FALSE))</f>
        <v/>
      </c>
      <c r="F151" s="4"/>
    </row>
    <row r="152" spans="3:6">
      <c r="C152" s="7"/>
      <c r="E152" s="6">
        <f>IF($B152="","",VLOOKUP($D152,Invoices!$B$5:$E$1004,4,FALSE))</f>
        <v/>
      </c>
      <c r="F152" s="4"/>
    </row>
    <row r="153" spans="3:6">
      <c r="C153" s="7"/>
      <c r="E153" s="6">
        <f>IF($B153="","",VLOOKUP($D153,Invoices!$B$5:$E$1004,4,FALSE))</f>
        <v/>
      </c>
      <c r="F153" s="4"/>
    </row>
    <row r="154" spans="3:6">
      <c r="C154" s="7"/>
      <c r="E154" s="6">
        <f>IF($B154="","",VLOOKUP($D154,Invoices!$B$5:$E$1004,4,FALSE))</f>
        <v/>
      </c>
      <c r="F154" s="4"/>
    </row>
    <row r="155" spans="3:6">
      <c r="C155" s="7"/>
      <c r="E155" s="6">
        <f>IF($B155="","",VLOOKUP($D155,Invoices!$B$5:$E$1004,4,FALSE))</f>
        <v/>
      </c>
      <c r="F155" s="4"/>
    </row>
    <row r="156" spans="3:6">
      <c r="C156" s="7"/>
      <c r="E156" s="6">
        <f>IF($B156="","",VLOOKUP($D156,Invoices!$B$5:$E$1004,4,FALSE))</f>
        <v/>
      </c>
      <c r="F156" s="4"/>
    </row>
    <row r="157" spans="3:6">
      <c r="C157" s="7"/>
      <c r="E157" s="6">
        <f>IF($B157="","",VLOOKUP($D157,Invoices!$B$5:$E$1004,4,FALSE))</f>
        <v/>
      </c>
      <c r="F157" s="4"/>
    </row>
    <row r="158" spans="3:6">
      <c r="C158" s="7"/>
      <c r="E158" s="6">
        <f>IF($B158="","",VLOOKUP($D158,Invoices!$B$5:$E$1004,4,FALSE))</f>
        <v/>
      </c>
      <c r="F158" s="4"/>
    </row>
    <row r="159" spans="3:6">
      <c r="C159" s="7"/>
      <c r="E159" s="6">
        <f>IF($B159="","",VLOOKUP($D159,Invoices!$B$5:$E$1004,4,FALSE))</f>
        <v/>
      </c>
      <c r="F159" s="4"/>
    </row>
    <row r="160" spans="3:6">
      <c r="C160" s="7"/>
      <c r="E160" s="6">
        <f>IF($B160="","",VLOOKUP($D160,Invoices!$B$5:$E$1004,4,FALSE))</f>
        <v/>
      </c>
      <c r="F160" s="4"/>
    </row>
    <row r="161" spans="3:6">
      <c r="C161" s="7"/>
      <c r="E161" s="6">
        <f>IF($B161="","",VLOOKUP($D161,Invoices!$B$5:$E$1004,4,FALSE))</f>
        <v/>
      </c>
      <c r="F161" s="4"/>
    </row>
    <row r="162" spans="3:6">
      <c r="C162" s="7"/>
      <c r="E162" s="6">
        <f>IF($B162="","",VLOOKUP($D162,Invoices!$B$5:$E$1004,4,FALSE))</f>
        <v/>
      </c>
      <c r="F162" s="4"/>
    </row>
    <row r="163" spans="3:6">
      <c r="C163" s="7"/>
      <c r="E163" s="6">
        <f>IF($B163="","",VLOOKUP($D163,Invoices!$B$5:$E$1004,4,FALSE))</f>
        <v/>
      </c>
      <c r="F163" s="4"/>
    </row>
    <row r="164" spans="3:6">
      <c r="C164" s="7"/>
      <c r="E164" s="6">
        <f>IF($B164="","",VLOOKUP($D164,Invoices!$B$5:$E$1004,4,FALSE))</f>
        <v/>
      </c>
      <c r="F164" s="4"/>
    </row>
    <row r="165" spans="3:6">
      <c r="C165" s="7"/>
      <c r="E165" s="6">
        <f>IF($B165="","",VLOOKUP($D165,Invoices!$B$5:$E$1004,4,FALSE))</f>
        <v/>
      </c>
      <c r="F165" s="4"/>
    </row>
    <row r="166" spans="3:6">
      <c r="C166" s="7"/>
      <c r="E166" s="6">
        <f>IF($B166="","",VLOOKUP($D166,Invoices!$B$5:$E$1004,4,FALSE))</f>
        <v/>
      </c>
      <c r="F166" s="4"/>
    </row>
    <row r="167" spans="3:6">
      <c r="C167" s="7"/>
      <c r="E167" s="6">
        <f>IF($B167="","",VLOOKUP($D167,Invoices!$B$5:$E$1004,4,FALSE))</f>
        <v/>
      </c>
      <c r="F167" s="4"/>
    </row>
    <row r="168" spans="3:6">
      <c r="C168" s="7"/>
      <c r="E168" s="6">
        <f>IF($B168="","",VLOOKUP($D168,Invoices!$B$5:$E$1004,4,FALSE))</f>
        <v/>
      </c>
      <c r="F168" s="4"/>
    </row>
    <row r="169" spans="3:6">
      <c r="C169" s="7"/>
      <c r="E169" s="6">
        <f>IF($B169="","",VLOOKUP($D169,Invoices!$B$5:$E$1004,4,FALSE))</f>
        <v/>
      </c>
      <c r="F169" s="4"/>
    </row>
    <row r="170" spans="3:6">
      <c r="C170" s="7"/>
      <c r="E170" s="6">
        <f>IF($B170="","",VLOOKUP($D170,Invoices!$B$5:$E$1004,4,FALSE))</f>
        <v/>
      </c>
      <c r="F170" s="4"/>
    </row>
    <row r="171" spans="3:6">
      <c r="C171" s="7"/>
      <c r="E171" s="6">
        <f>IF($B171="","",VLOOKUP($D171,Invoices!$B$5:$E$1004,4,FALSE))</f>
        <v/>
      </c>
      <c r="F171" s="4"/>
    </row>
    <row r="172" spans="3:6">
      <c r="C172" s="7"/>
      <c r="E172" s="6">
        <f>IF($B172="","",VLOOKUP($D172,Invoices!$B$5:$E$1004,4,FALSE))</f>
        <v/>
      </c>
      <c r="F172" s="4"/>
    </row>
    <row r="173" spans="3:6">
      <c r="C173" s="7"/>
      <c r="E173" s="6">
        <f>IF($B173="","",VLOOKUP($D173,Invoices!$B$5:$E$1004,4,FALSE))</f>
        <v/>
      </c>
      <c r="F173" s="4"/>
    </row>
    <row r="174" spans="3:6">
      <c r="C174" s="7"/>
      <c r="E174" s="6">
        <f>IF($B174="","",VLOOKUP($D174,Invoices!$B$5:$E$1004,4,FALSE))</f>
        <v/>
      </c>
      <c r="F174" s="4"/>
    </row>
    <row r="175" spans="3:6">
      <c r="C175" s="7"/>
      <c r="E175" s="6">
        <f>IF($B175="","",VLOOKUP($D175,Invoices!$B$5:$E$1004,4,FALSE))</f>
        <v/>
      </c>
      <c r="F175" s="4"/>
    </row>
    <row r="176" spans="3:6">
      <c r="C176" s="7"/>
      <c r="E176" s="6">
        <f>IF($B176="","",VLOOKUP($D176,Invoices!$B$5:$E$1004,4,FALSE))</f>
        <v/>
      </c>
      <c r="F176" s="4"/>
    </row>
    <row r="177" spans="3:6">
      <c r="C177" s="7"/>
      <c r="E177" s="6">
        <f>IF($B177="","",VLOOKUP($D177,Invoices!$B$5:$E$1004,4,FALSE))</f>
        <v/>
      </c>
      <c r="F177" s="4"/>
    </row>
    <row r="178" spans="3:6">
      <c r="C178" s="7"/>
      <c r="E178" s="6">
        <f>IF($B178="","",VLOOKUP($D178,Invoices!$B$5:$E$1004,4,FALSE))</f>
        <v/>
      </c>
      <c r="F178" s="4"/>
    </row>
    <row r="179" spans="3:6">
      <c r="C179" s="7"/>
      <c r="E179" s="6">
        <f>IF($B179="","",VLOOKUP($D179,Invoices!$B$5:$E$1004,4,FALSE))</f>
        <v/>
      </c>
      <c r="F179" s="4"/>
    </row>
    <row r="180" spans="3:6">
      <c r="C180" s="7"/>
      <c r="E180" s="6">
        <f>IF($B180="","",VLOOKUP($D180,Invoices!$B$5:$E$1004,4,FALSE))</f>
        <v/>
      </c>
      <c r="F180" s="4"/>
    </row>
    <row r="181" spans="3:6">
      <c r="C181" s="7"/>
      <c r="E181" s="6">
        <f>IF($B181="","",VLOOKUP($D181,Invoices!$B$5:$E$1004,4,FALSE))</f>
        <v/>
      </c>
      <c r="F181" s="4"/>
    </row>
    <row r="182" spans="3:6">
      <c r="C182" s="7"/>
      <c r="E182" s="6">
        <f>IF($B182="","",VLOOKUP($D182,Invoices!$B$5:$E$1004,4,FALSE))</f>
        <v/>
      </c>
      <c r="F182" s="4"/>
    </row>
    <row r="183" spans="3:6">
      <c r="C183" s="7"/>
      <c r="E183" s="6">
        <f>IF($B183="","",VLOOKUP($D183,Invoices!$B$5:$E$1004,4,FALSE))</f>
        <v/>
      </c>
      <c r="F183" s="4"/>
    </row>
    <row r="184" spans="3:6">
      <c r="C184" s="7"/>
      <c r="E184" s="6">
        <f>IF($B184="","",VLOOKUP($D184,Invoices!$B$5:$E$1004,4,FALSE))</f>
        <v/>
      </c>
      <c r="F184" s="4"/>
    </row>
    <row r="185" spans="3:6">
      <c r="C185" s="7"/>
      <c r="E185" s="6">
        <f>IF($B185="","",VLOOKUP($D185,Invoices!$B$5:$E$1004,4,FALSE))</f>
        <v/>
      </c>
      <c r="F185" s="4"/>
    </row>
    <row r="186" spans="3:6">
      <c r="C186" s="7"/>
      <c r="E186" s="6">
        <f>IF($B186="","",VLOOKUP($D186,Invoices!$B$5:$E$1004,4,FALSE))</f>
        <v/>
      </c>
      <c r="F186" s="4"/>
    </row>
    <row r="187" spans="3:6">
      <c r="C187" s="7"/>
      <c r="E187" s="6">
        <f>IF($B187="","",VLOOKUP($D187,Invoices!$B$5:$E$1004,4,FALSE))</f>
        <v/>
      </c>
      <c r="F187" s="4"/>
    </row>
    <row r="188" spans="3:6">
      <c r="C188" s="7"/>
      <c r="E188" s="6">
        <f>IF($B188="","",VLOOKUP($D188,Invoices!$B$5:$E$1004,4,FALSE))</f>
        <v/>
      </c>
      <c r="F188" s="4"/>
    </row>
    <row r="189" spans="3:6">
      <c r="C189" s="7"/>
      <c r="E189" s="6">
        <f>IF($B189="","",VLOOKUP($D189,Invoices!$B$5:$E$1004,4,FALSE))</f>
        <v/>
      </c>
      <c r="F189" s="4"/>
    </row>
    <row r="190" spans="3:6">
      <c r="C190" s="7"/>
      <c r="E190" s="6">
        <f>IF($B190="","",VLOOKUP($D190,Invoices!$B$5:$E$1004,4,FALSE))</f>
        <v/>
      </c>
      <c r="F190" s="4"/>
    </row>
    <row r="191" spans="3:6">
      <c r="C191" s="7"/>
      <c r="E191" s="6">
        <f>IF($B191="","",VLOOKUP($D191,Invoices!$B$5:$E$1004,4,FALSE))</f>
        <v/>
      </c>
      <c r="F191" s="4"/>
    </row>
    <row r="192" spans="3:6">
      <c r="C192" s="7"/>
      <c r="E192" s="6">
        <f>IF($B192="","",VLOOKUP($D192,Invoices!$B$5:$E$1004,4,FALSE))</f>
        <v/>
      </c>
      <c r="F192" s="4"/>
    </row>
    <row r="193" spans="3:6">
      <c r="C193" s="7"/>
      <c r="E193" s="6">
        <f>IF($B193="","",VLOOKUP($D193,Invoices!$B$5:$E$1004,4,FALSE))</f>
        <v/>
      </c>
      <c r="F193" s="4"/>
    </row>
    <row r="194" spans="3:6">
      <c r="C194" s="7"/>
      <c r="E194" s="6">
        <f>IF($B194="","",VLOOKUP($D194,Invoices!$B$5:$E$1004,4,FALSE))</f>
        <v/>
      </c>
      <c r="F194" s="4"/>
    </row>
    <row r="195" spans="3:6">
      <c r="C195" s="7"/>
      <c r="E195" s="6">
        <f>IF($B195="","",VLOOKUP($D195,Invoices!$B$5:$E$1004,4,FALSE))</f>
        <v/>
      </c>
      <c r="F195" s="4"/>
    </row>
    <row r="196" spans="3:6">
      <c r="C196" s="7"/>
      <c r="E196" s="6">
        <f>IF($B196="","",VLOOKUP($D196,Invoices!$B$5:$E$1004,4,FALSE))</f>
        <v/>
      </c>
      <c r="F196" s="4"/>
    </row>
    <row r="197" spans="3:6">
      <c r="C197" s="7"/>
      <c r="E197" s="6">
        <f>IF($B197="","",VLOOKUP($D197,Invoices!$B$5:$E$1004,4,FALSE))</f>
        <v/>
      </c>
      <c r="F197" s="4"/>
    </row>
    <row r="198" spans="3:6">
      <c r="C198" s="7"/>
      <c r="E198" s="6">
        <f>IF($B198="","",VLOOKUP($D198,Invoices!$B$5:$E$1004,4,FALSE))</f>
        <v/>
      </c>
      <c r="F198" s="4"/>
    </row>
    <row r="199" spans="3:6">
      <c r="C199" s="7"/>
      <c r="E199" s="6">
        <f>IF($B199="","",VLOOKUP($D199,Invoices!$B$5:$E$1004,4,FALSE))</f>
        <v/>
      </c>
      <c r="F199" s="4"/>
    </row>
    <row r="200" spans="3:6">
      <c r="C200" s="7"/>
      <c r="E200" s="6">
        <f>IF($B200="","",VLOOKUP($D200,Invoices!$B$5:$E$1004,4,FALSE))</f>
        <v/>
      </c>
      <c r="F200" s="4"/>
    </row>
    <row r="201" spans="3:6">
      <c r="C201" s="7"/>
      <c r="E201" s="6">
        <f>IF($B201="","",VLOOKUP($D201,Invoices!$B$5:$E$1004,4,FALSE))</f>
        <v/>
      </c>
      <c r="F201" s="4"/>
    </row>
    <row r="202" spans="3:6">
      <c r="C202" s="7"/>
      <c r="E202" s="6">
        <f>IF($B202="","",VLOOKUP($D202,Invoices!$B$5:$E$1004,4,FALSE))</f>
        <v/>
      </c>
      <c r="F202" s="4"/>
    </row>
    <row r="203" spans="3:6">
      <c r="C203" s="7"/>
      <c r="E203" s="6">
        <f>IF($B203="","",VLOOKUP($D203,Invoices!$B$5:$E$1004,4,FALSE))</f>
        <v/>
      </c>
      <c r="F203" s="4"/>
    </row>
    <row r="204" spans="3:6">
      <c r="C204" s="7"/>
      <c r="E204" s="6">
        <f>IF($B204="","",VLOOKUP($D204,Invoices!$B$5:$E$1004,4,FALSE))</f>
        <v/>
      </c>
      <c r="F204" s="4"/>
    </row>
  </sheetData>
  <autoFilter ref="B4:H205"/>
  <mergeCells count="1">
    <mergeCell ref="B2:H2"/>
  </mergeCells>
  <dataValidations count="1">
    <dataValidation type="list" allowBlank="1" showInputMessage="1" showErrorMessage="1" errorTitle="Invalid entry" error="Please pick a value from the list." sqref="G5:G204">
      <formula1>"Check,ACH,Card,Wire"</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B2:I11"/>
  <sheetViews>
    <sheetView workbookViewId="0"/>
  </sheetViews>
  <sheetFormatPr defaultRowHeight="15"/>
  <cols>
    <col min="2" max="2" width="13.7109375" customWidth="1"/>
    <col min="3" max="3" width="26.7109375" customWidth="1"/>
    <col min="4" max="4" width="13.7109375" customWidth="1"/>
    <col min="5" max="8" width="12.7109375" customWidth="1"/>
    <col min="9" max="9" width="13.7109375" customWidth="1"/>
  </cols>
  <sheetData>
    <row r="2" spans="2:9">
      <c r="B2" s="1" t="s">
        <v>144</v>
      </c>
      <c r="C2" s="1"/>
      <c r="D2" s="1"/>
      <c r="E2" s="1"/>
      <c r="F2" s="1"/>
      <c r="G2" s="1"/>
      <c r="H2" s="1"/>
      <c r="I2" s="1"/>
    </row>
    <row r="4" spans="2:9" ht="28" customHeight="1">
      <c r="B4" s="2" t="s">
        <v>74</v>
      </c>
      <c r="C4" s="2" t="s">
        <v>75</v>
      </c>
      <c r="D4" s="2" t="s">
        <v>145</v>
      </c>
      <c r="E4" s="2" t="s">
        <v>146</v>
      </c>
      <c r="F4" s="2" t="s">
        <v>147</v>
      </c>
      <c r="G4" s="2" t="s">
        <v>148</v>
      </c>
      <c r="H4" s="2" t="s">
        <v>149</v>
      </c>
      <c r="I4" s="2" t="s">
        <v>150</v>
      </c>
    </row>
    <row r="5" spans="2:9">
      <c r="B5" s="3" t="s">
        <v>52</v>
      </c>
      <c r="C5" s="6" t="str">
        <f>VLOOKUP($B5,Customers!$B$5:$C$104,2,FALSE)</f>
        <v>Summit Ridge Dental PC</v>
      </c>
      <c r="D5" s="5">
        <f>SUMIFS(Invoices!$K$5:$K$1004,Invoices!$D$5:$D$1004,$B5,Invoices!$M$5:$M$1004,"&lt;0")</f>
        <v>0</v>
      </c>
      <c r="E5" s="5">
        <f>SUMIFS(Invoices!$K$5:$K$1004,Invoices!$D$5:$D$1004,$B5,Invoices!$M$5:$M$1004,"&gt;=0",Invoices!$M$5:$M$1004,"&lt;=30")</f>
        <v>0</v>
      </c>
      <c r="F5" s="5">
        <f>SUMIFS(Invoices!$K$5:$K$1004,Invoices!$D$5:$D$1004,$B5,Invoices!$M$5:$M$1004,"&gt;30",Invoices!$M$5:$M$1004,"&lt;=60")</f>
        <v>3500</v>
      </c>
      <c r="G5" s="5">
        <f>SUMIFS(Invoices!$K$5:$K$1004,Invoices!$D$5:$D$1004,$B5,Invoices!$M$5:$M$1004,"&gt;60",Invoices!$M$5:$M$1004,"&lt;=90")</f>
        <v>0</v>
      </c>
      <c r="H5" s="5">
        <f>SUMIFS(Invoices!$K$5:$K$1004,Invoices!$D$5:$D$1004,$B5,Invoices!$M$5:$M$1004,"&gt;90")</f>
        <v>0</v>
      </c>
      <c r="I5" s="5">
        <f>SUM($D5:$H5)</f>
        <v>3500</v>
      </c>
    </row>
    <row r="6" spans="2:9">
      <c r="B6" s="3" t="s">
        <v>55</v>
      </c>
      <c r="C6" s="6" t="str">
        <f>VLOOKUP($B6,Customers!$B$5:$C$104,2,FALSE)</f>
        <v>Blue Fern Bakery LLC</v>
      </c>
      <c r="D6" s="5">
        <f>SUMIFS(Invoices!$K$5:$K$1004,Invoices!$D$5:$D$1004,$B6,Invoices!$M$5:$M$1004,"&lt;0")</f>
        <v>0</v>
      </c>
      <c r="E6" s="5">
        <f>SUMIFS(Invoices!$K$5:$K$1004,Invoices!$D$5:$D$1004,$B6,Invoices!$M$5:$M$1004,"&gt;=0",Invoices!$M$5:$M$1004,"&lt;=30")</f>
        <v>1900</v>
      </c>
      <c r="F6" s="5">
        <f>SUMIFS(Invoices!$K$5:$K$1004,Invoices!$D$5:$D$1004,$B6,Invoices!$M$5:$M$1004,"&gt;30",Invoices!$M$5:$M$1004,"&lt;=60")</f>
        <v>0</v>
      </c>
      <c r="G6" s="5">
        <f>SUMIFS(Invoices!$K$5:$K$1004,Invoices!$D$5:$D$1004,$B6,Invoices!$M$5:$M$1004,"&gt;60",Invoices!$M$5:$M$1004,"&lt;=90")</f>
        <v>0</v>
      </c>
      <c r="H6" s="5">
        <f>SUMIFS(Invoices!$K$5:$K$1004,Invoices!$D$5:$D$1004,$B6,Invoices!$M$5:$M$1004,"&gt;90")</f>
        <v>0</v>
      </c>
      <c r="I6" s="5">
        <f>SUM($D6:$H6)</f>
        <v>1900</v>
      </c>
    </row>
    <row r="7" spans="2:9">
      <c r="B7" s="3" t="s">
        <v>59</v>
      </c>
      <c r="C7" s="6" t="str">
        <f>VLOOKUP($B7,Customers!$B$5:$C$104,2,FALSE)</f>
        <v>Kestrel Outdoor Gear Inc</v>
      </c>
      <c r="D7" s="5">
        <f>SUMIFS(Invoices!$K$5:$K$1004,Invoices!$D$5:$D$1004,$B7,Invoices!$M$5:$M$1004,"&lt;0")</f>
        <v>7400</v>
      </c>
      <c r="E7" s="5">
        <f>SUMIFS(Invoices!$K$5:$K$1004,Invoices!$D$5:$D$1004,$B7,Invoices!$M$5:$M$1004,"&gt;=0",Invoices!$M$5:$M$1004,"&lt;=30")</f>
        <v>5600</v>
      </c>
      <c r="F7" s="5">
        <f>SUMIFS(Invoices!$K$5:$K$1004,Invoices!$D$5:$D$1004,$B7,Invoices!$M$5:$M$1004,"&gt;30",Invoices!$M$5:$M$1004,"&lt;=60")</f>
        <v>0</v>
      </c>
      <c r="G7" s="5">
        <f>SUMIFS(Invoices!$K$5:$K$1004,Invoices!$D$5:$D$1004,$B7,Invoices!$M$5:$M$1004,"&gt;60",Invoices!$M$5:$M$1004,"&lt;=90")</f>
        <v>0</v>
      </c>
      <c r="H7" s="5">
        <f>SUMIFS(Invoices!$K$5:$K$1004,Invoices!$D$5:$D$1004,$B7,Invoices!$M$5:$M$1004,"&gt;90")</f>
        <v>0</v>
      </c>
      <c r="I7" s="5">
        <f>SUM($D7:$H7)</f>
        <v>13000</v>
      </c>
    </row>
    <row r="8" spans="2:9">
      <c r="B8" s="3" t="s">
        <v>62</v>
      </c>
      <c r="C8" s="6" t="str">
        <f>VLOOKUP($B8,Customers!$B$5:$C$104,2,FALSE)</f>
        <v>Pinewood Legal Group LLC</v>
      </c>
      <c r="D8" s="5">
        <f>SUMIFS(Invoices!$K$5:$K$1004,Invoices!$D$5:$D$1004,$B8,Invoices!$M$5:$M$1004,"&lt;0")</f>
        <v>5800</v>
      </c>
      <c r="E8" s="5">
        <f>SUMIFS(Invoices!$K$5:$K$1004,Invoices!$D$5:$D$1004,$B8,Invoices!$M$5:$M$1004,"&gt;=0",Invoices!$M$5:$M$1004,"&lt;=30")</f>
        <v>0</v>
      </c>
      <c r="F8" s="5">
        <f>SUMIFS(Invoices!$K$5:$K$1004,Invoices!$D$5:$D$1004,$B8,Invoices!$M$5:$M$1004,"&gt;30",Invoices!$M$5:$M$1004,"&lt;=60")</f>
        <v>0</v>
      </c>
      <c r="G8" s="5">
        <f>SUMIFS(Invoices!$K$5:$K$1004,Invoices!$D$5:$D$1004,$B8,Invoices!$M$5:$M$1004,"&gt;60",Invoices!$M$5:$M$1004,"&lt;=90")</f>
        <v>3000</v>
      </c>
      <c r="H8" s="5">
        <f>SUMIFS(Invoices!$K$5:$K$1004,Invoices!$D$5:$D$1004,$B8,Invoices!$M$5:$M$1004,"&gt;90")</f>
        <v>0</v>
      </c>
      <c r="I8" s="5">
        <f>SUM($D8:$H8)</f>
        <v>8800</v>
      </c>
    </row>
    <row r="9" spans="2:9">
      <c r="B9" s="3" t="s">
        <v>65</v>
      </c>
      <c r="C9" s="6" t="str">
        <f>VLOOKUP($B9,Customers!$B$5:$C$104,2,FALSE)</f>
        <v>Marigold Interiors LLC</v>
      </c>
      <c r="D9" s="5">
        <f>SUMIFS(Invoices!$K$5:$K$1004,Invoices!$D$5:$D$1004,$B9,Invoices!$M$5:$M$1004,"&lt;0")</f>
        <v>0</v>
      </c>
      <c r="E9" s="5">
        <f>SUMIFS(Invoices!$K$5:$K$1004,Invoices!$D$5:$D$1004,$B9,Invoices!$M$5:$M$1004,"&gt;=0",Invoices!$M$5:$M$1004,"&lt;=30")</f>
        <v>3200</v>
      </c>
      <c r="F9" s="5">
        <f>SUMIFS(Invoices!$K$5:$K$1004,Invoices!$D$5:$D$1004,$B9,Invoices!$M$5:$M$1004,"&gt;30",Invoices!$M$5:$M$1004,"&lt;=60")</f>
        <v>0</v>
      </c>
      <c r="G9" s="5">
        <f>SUMIFS(Invoices!$K$5:$K$1004,Invoices!$D$5:$D$1004,$B9,Invoices!$M$5:$M$1004,"&gt;60",Invoices!$M$5:$M$1004,"&lt;=90")</f>
        <v>0</v>
      </c>
      <c r="H9" s="5">
        <f>SUMIFS(Invoices!$K$5:$K$1004,Invoices!$D$5:$D$1004,$B9,Invoices!$M$5:$M$1004,"&gt;90")</f>
        <v>4800</v>
      </c>
      <c r="I9" s="5">
        <f>SUM($D9:$H9)</f>
        <v>8000</v>
      </c>
    </row>
    <row r="10" spans="2:9">
      <c r="B10" s="3" t="s">
        <v>68</v>
      </c>
      <c r="C10" s="6" t="str">
        <f>VLOOKUP($B10,Customers!$B$5:$C$104,2,FALSE)</f>
        <v>Two Rivers Coffee Co</v>
      </c>
      <c r="D10" s="5">
        <f>SUMIFS(Invoices!$K$5:$K$1004,Invoices!$D$5:$D$1004,$B10,Invoices!$M$5:$M$1004,"&lt;0")</f>
        <v>1400</v>
      </c>
      <c r="E10" s="5">
        <f>SUMIFS(Invoices!$K$5:$K$1004,Invoices!$D$5:$D$1004,$B10,Invoices!$M$5:$M$1004,"&gt;=0",Invoices!$M$5:$M$1004,"&lt;=30")</f>
        <v>0</v>
      </c>
      <c r="F10" s="5">
        <f>SUMIFS(Invoices!$K$5:$K$1004,Invoices!$D$5:$D$1004,$B10,Invoices!$M$5:$M$1004,"&gt;30",Invoices!$M$5:$M$1004,"&lt;=60")</f>
        <v>0</v>
      </c>
      <c r="G10" s="5">
        <f>SUMIFS(Invoices!$K$5:$K$1004,Invoices!$D$5:$D$1004,$B10,Invoices!$M$5:$M$1004,"&gt;60",Invoices!$M$5:$M$1004,"&lt;=90")</f>
        <v>0</v>
      </c>
      <c r="H10" s="5">
        <f>SUMIFS(Invoices!$K$5:$K$1004,Invoices!$D$5:$D$1004,$B10,Invoices!$M$5:$M$1004,"&gt;90")</f>
        <v>0</v>
      </c>
      <c r="I10" s="5">
        <f>SUM($D10:$H10)</f>
        <v>1400</v>
      </c>
    </row>
    <row r="11" spans="2:9">
      <c r="B11" s="3" t="s">
        <v>151</v>
      </c>
      <c r="D11" s="5">
        <f>SUM(D5:D10)</f>
        <v>14600</v>
      </c>
      <c r="E11" s="5">
        <f>SUM(E5:E10)</f>
        <v>10700</v>
      </c>
      <c r="F11" s="5">
        <f>SUM(F5:F10)</f>
        <v>3500</v>
      </c>
      <c r="G11" s="5">
        <f>SUM(G5:G10)</f>
        <v>3000</v>
      </c>
      <c r="H11" s="5">
        <f>SUM(H5:H10)</f>
        <v>4800</v>
      </c>
      <c r="I11" s="5">
        <f>SUM(I5:I10)</f>
        <v>36600</v>
      </c>
    </row>
  </sheetData>
  <mergeCells count="1">
    <mergeCell ref="B2:I2"/>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B2:I204"/>
  <sheetViews>
    <sheetView workbookViewId="0">
      <pane ySplit="4" topLeftCell="A5" activePane="bottomLeft" state="frozen"/>
      <selection pane="bottomLeft"/>
    </sheetView>
  </sheetViews>
  <sheetFormatPr defaultRowHeight="15"/>
  <cols>
    <col min="2" max="2" width="12.7109375" customWidth="1"/>
    <col min="3" max="3" width="24.7109375" customWidth="1"/>
    <col min="4" max="4" width="14.7109375" customWidth="1"/>
    <col min="5" max="5" width="13.7109375" customWidth="1"/>
    <col min="6" max="6" width="12.7109375" customWidth="1"/>
    <col min="7" max="7" width="25.7109375" customWidth="1"/>
    <col min="8" max="8" width="13.7109375" customWidth="1"/>
    <col min="9" max="9" width="24.7109375" customWidth="1"/>
  </cols>
  <sheetData>
    <row r="2" spans="2:9">
      <c r="B2" s="1" t="s">
        <v>152</v>
      </c>
      <c r="C2" s="1"/>
      <c r="D2" s="1"/>
      <c r="E2" s="1"/>
      <c r="F2" s="1"/>
      <c r="G2" s="1"/>
      <c r="H2" s="1"/>
      <c r="I2" s="1"/>
    </row>
    <row r="4" spans="2:9" ht="28" customHeight="1">
      <c r="B4" s="2" t="s">
        <v>72</v>
      </c>
      <c r="C4" s="2" t="s">
        <v>75</v>
      </c>
      <c r="D4" s="2" t="s">
        <v>49</v>
      </c>
      <c r="E4" s="2" t="s">
        <v>79</v>
      </c>
      <c r="F4" s="2" t="s">
        <v>82</v>
      </c>
      <c r="G4" s="2" t="s">
        <v>153</v>
      </c>
      <c r="H4" s="2" t="s">
        <v>154</v>
      </c>
      <c r="I4" s="2" t="s">
        <v>155</v>
      </c>
    </row>
    <row r="5" spans="2:9">
      <c r="B5" s="3" t="s">
        <v>84</v>
      </c>
      <c r="C5" s="6" t="str">
        <f>IF($B5="","",VLOOKUP($B5,Invoices!$B$5:$E$1004,4,FALSE))</f>
        <v>Marigold Interiors LLC</v>
      </c>
      <c r="D5" s="5">
        <f>IF($B5="","",VLOOKUP($B5,Invoices!$B$5:$K$1004,10,FALSE))</f>
        <v>4800</v>
      </c>
      <c r="E5" s="8">
        <f>IF($B5="","",VLOOKUP($B5,Invoices!$B$5:$I$1004,8,FALSE))</f>
        <v>46198</v>
      </c>
      <c r="F5" s="9">
        <f>IF($B5="","",Settings!$C$7-$E5)</f>
        <v>97</v>
      </c>
      <c r="G5" s="6" t="str">
        <f>IF($B5="","",IF($F5&lt;0,"Monitor - not yet due",IF($F5&lt;7,"Reminder 1 - email",IF($F5&lt;14,"Reminder 2 - email",IF($F5&lt;30,"Phone AP contact",IF($F5&lt;60,"Final notice - letter","Escalate to collections"))))))</f>
        <v>Escalate to collections</v>
      </c>
      <c r="H5" s="8">
        <f>IF($B5="","",IF($F5&lt;0,$E5,IF($F5&lt;7,$E5+0,IF($F5&lt;14,$E5+7,IF($F5&lt;30,$E5+14,IF($F5&lt;60,$E5+30,$E5+60))))))</f>
        <v>46258</v>
      </c>
      <c r="I5" s="6" t="str">
        <f>IF($B5="","",IF($F5&lt;0,"-",IF($F5&lt;14,"T1 - friendly reminder",IF($F5&lt;30,"T2 - firm reminder",IF($F5&lt;60,"T3 - final notice","T4 - escalation")))))</f>
        <v>T4 - escalation</v>
      </c>
    </row>
    <row r="6" spans="2:9">
      <c r="B6" s="3" t="s">
        <v>87</v>
      </c>
      <c r="C6" s="6" t="str">
        <f>IF($B6="","",VLOOKUP($B6,Invoices!$B$5:$E$1004,4,FALSE))</f>
        <v>Pinewood Legal Group LLC</v>
      </c>
      <c r="D6" s="5">
        <f>IF($B6="","",VLOOKUP($B6,Invoices!$B$5:$K$1004,10,FALSE))</f>
        <v>3000</v>
      </c>
      <c r="E6" s="8">
        <f>IF($B6="","",VLOOKUP($B6,Invoices!$B$5:$I$1004,8,FALSE))</f>
        <v>46225</v>
      </c>
      <c r="F6" s="9">
        <f>IF($B6="","",Settings!$C$7-$E6)</f>
        <v>70</v>
      </c>
      <c r="G6" s="6" t="str">
        <f>IF($B6="","",IF($F6&lt;0,"Monitor - not yet due",IF($F6&lt;7,"Reminder 1 - email",IF($F6&lt;14,"Reminder 2 - email",IF($F6&lt;30,"Phone AP contact",IF($F6&lt;60,"Final notice - letter","Escalate to collections"))))))</f>
        <v>Escalate to collections</v>
      </c>
      <c r="H6" s="8">
        <f>IF($B6="","",IF($F6&lt;0,$E6,IF($F6&lt;7,$E6+0,IF($F6&lt;14,$E6+7,IF($F6&lt;30,$E6+14,IF($F6&lt;60,$E6+30,$E6+60))))))</f>
        <v>46285</v>
      </c>
      <c r="I6" s="6" t="str">
        <f>IF($B6="","",IF($F6&lt;0,"-",IF($F6&lt;14,"T1 - friendly reminder",IF($F6&lt;30,"T2 - firm reminder",IF($F6&lt;60,"T3 - final notice","T4 - escalation")))))</f>
        <v>T4 - escalation</v>
      </c>
    </row>
    <row r="7" spans="2:9">
      <c r="B7" s="3" t="s">
        <v>90</v>
      </c>
      <c r="C7" s="6" t="str">
        <f>IF($B7="","",VLOOKUP($B7,Invoices!$B$5:$E$1004,4,FALSE))</f>
        <v>Summit Ridge Dental PC</v>
      </c>
      <c r="D7" s="5">
        <f>IF($B7="","",VLOOKUP($B7,Invoices!$B$5:$K$1004,10,FALSE))</f>
        <v>3500</v>
      </c>
      <c r="E7" s="8">
        <f>IF($B7="","",VLOOKUP($B7,Invoices!$B$5:$I$1004,8,FALSE))</f>
        <v>46247</v>
      </c>
      <c r="F7" s="9">
        <f>IF($B7="","",Settings!$C$7-$E7)</f>
        <v>48</v>
      </c>
      <c r="G7" s="6" t="str">
        <f>IF($B7="","",IF($F7&lt;0,"Monitor - not yet due",IF($F7&lt;7,"Reminder 1 - email",IF($F7&lt;14,"Reminder 2 - email",IF($F7&lt;30,"Phone AP contact",IF($F7&lt;60,"Final notice - letter","Escalate to collections"))))))</f>
        <v>Final notice - letter</v>
      </c>
      <c r="H7" s="8">
        <f>IF($B7="","",IF($F7&lt;0,$E7,IF($F7&lt;7,$E7+0,IF($F7&lt;14,$E7+7,IF($F7&lt;30,$E7+14,IF($F7&lt;60,$E7+30,$E7+60))))))</f>
        <v>46277</v>
      </c>
      <c r="I7" s="6" t="str">
        <f>IF($B7="","",IF($F7&lt;0,"-",IF($F7&lt;14,"T1 - friendly reminder",IF($F7&lt;30,"T2 - firm reminder",IF($F7&lt;60,"T3 - final notice","T4 - escalation")))))</f>
        <v>T3 - final notice</v>
      </c>
    </row>
    <row r="8" spans="2:9">
      <c r="B8" s="3" t="s">
        <v>96</v>
      </c>
      <c r="C8" s="6" t="str">
        <f>IF($B8="","",VLOOKUP($B8,Invoices!$B$5:$E$1004,4,FALSE))</f>
        <v>Kestrel Outdoor Gear Inc</v>
      </c>
      <c r="D8" s="5">
        <f>IF($B8="","",VLOOKUP($B8,Invoices!$B$5:$K$1004,10,FALSE))</f>
        <v>5600</v>
      </c>
      <c r="E8" s="8">
        <f>IF($B8="","",VLOOKUP($B8,Invoices!$B$5:$I$1004,8,FALSE))</f>
        <v>46270</v>
      </c>
      <c r="F8" s="9">
        <f>IF($B8="","",Settings!$C$7-$E8)</f>
        <v>25</v>
      </c>
      <c r="G8" s="6" t="str">
        <f>IF($B8="","",IF($F8&lt;0,"Monitor - not yet due",IF($F8&lt;7,"Reminder 1 - email",IF($F8&lt;14,"Reminder 2 - email",IF($F8&lt;30,"Phone AP contact",IF($F8&lt;60,"Final notice - letter","Escalate to collections"))))))</f>
        <v>Phone AP contact</v>
      </c>
      <c r="H8" s="8">
        <f>IF($B8="","",IF($F8&lt;0,$E8,IF($F8&lt;7,$E8+0,IF($F8&lt;14,$E8+7,IF($F8&lt;30,$E8+14,IF($F8&lt;60,$E8+30,$E8+60))))))</f>
        <v>46284</v>
      </c>
      <c r="I8" s="6" t="str">
        <f>IF($B8="","",IF($F8&lt;0,"-",IF($F8&lt;14,"T1 - friendly reminder",IF($F8&lt;30,"T2 - firm reminder",IF($F8&lt;60,"T3 - final notice","T4 - escalation")))))</f>
        <v>T2 - firm reminder</v>
      </c>
    </row>
    <row r="9" spans="2:9">
      <c r="B9" s="3" t="s">
        <v>102</v>
      </c>
      <c r="C9" s="6" t="str">
        <f>IF($B9="","",VLOOKUP($B9,Invoices!$B$5:$E$1004,4,FALSE))</f>
        <v>Marigold Interiors LLC</v>
      </c>
      <c r="D9" s="5">
        <f>IF($B9="","",VLOOKUP($B9,Invoices!$B$5:$K$1004,10,FALSE))</f>
        <v>3200</v>
      </c>
      <c r="E9" s="8">
        <f>IF($B9="","",VLOOKUP($B9,Invoices!$B$5:$I$1004,8,FALSE))</f>
        <v>46285</v>
      </c>
      <c r="F9" s="9">
        <f>IF($B9="","",Settings!$C$7-$E9)</f>
        <v>10</v>
      </c>
      <c r="G9" s="6" t="str">
        <f>IF($B9="","",IF($F9&lt;0,"Monitor - not yet due",IF($F9&lt;7,"Reminder 1 - email",IF($F9&lt;14,"Reminder 2 - email",IF($F9&lt;30,"Phone AP contact",IF($F9&lt;60,"Final notice - letter","Escalate to collections"))))))</f>
        <v>Reminder 2 - email</v>
      </c>
      <c r="H9" s="8">
        <f>IF($B9="","",IF($F9&lt;0,$E9,IF($F9&lt;7,$E9+0,IF($F9&lt;14,$E9+7,IF($F9&lt;30,$E9+14,IF($F9&lt;60,$E9+30,$E9+60))))))</f>
        <v>46292</v>
      </c>
      <c r="I9" s="6" t="str">
        <f>IF($B9="","",IF($F9&lt;0,"-",IF($F9&lt;14,"T1 - friendly reminder",IF($F9&lt;30,"T2 - firm reminder",IF($F9&lt;60,"T3 - final notice","T4 - escalation")))))</f>
        <v>T1 - friendly reminder</v>
      </c>
    </row>
    <row r="10" spans="2:9">
      <c r="B10" s="3" t="s">
        <v>111</v>
      </c>
      <c r="C10" s="6" t="str">
        <f>IF($B10="","",VLOOKUP($B10,Invoices!$B$5:$E$1004,4,FALSE))</f>
        <v>Blue Fern Bakery LLC</v>
      </c>
      <c r="D10" s="5">
        <f>IF($B10="","",VLOOKUP($B10,Invoices!$B$5:$K$1004,10,FALSE))</f>
        <v>1900</v>
      </c>
      <c r="E10" s="8">
        <f>IF($B10="","",VLOOKUP($B10,Invoices!$B$5:$I$1004,8,FALSE))</f>
        <v>46288</v>
      </c>
      <c r="F10" s="9">
        <f>IF($B10="","",Settings!$C$7-$E10)</f>
        <v>7</v>
      </c>
      <c r="G10" s="6" t="str">
        <f>IF($B10="","",IF($F10&lt;0,"Monitor - not yet due",IF($F10&lt;7,"Reminder 1 - email",IF($F10&lt;14,"Reminder 2 - email",IF($F10&lt;30,"Phone AP contact",IF($F10&lt;60,"Final notice - letter","Escalate to collections"))))))</f>
        <v>Reminder 2 - email</v>
      </c>
      <c r="H10" s="8">
        <f>IF($B10="","",IF($F10&lt;0,$E10,IF($F10&lt;7,$E10+0,IF($F10&lt;14,$E10+7,IF($F10&lt;30,$E10+14,IF($F10&lt;60,$E10+30,$E10+60))))))</f>
        <v>46295</v>
      </c>
      <c r="I10" s="6" t="str">
        <f>IF($B10="","",IF($F10&lt;0,"-",IF($F10&lt;14,"T1 - friendly reminder",IF($F10&lt;30,"T2 - firm reminder",IF($F10&lt;60,"T3 - final notice","T4 - escalation")))))</f>
        <v>T1 - friendly reminder</v>
      </c>
    </row>
    <row r="11" spans="2:9">
      <c r="B11" s="3" t="s">
        <v>114</v>
      </c>
      <c r="C11" s="6" t="str">
        <f>IF($B11="","",VLOOKUP($B11,Invoices!$B$5:$E$1004,4,FALSE))</f>
        <v>Kestrel Outdoor Gear Inc</v>
      </c>
      <c r="D11" s="5">
        <f>IF($B11="","",VLOOKUP($B11,Invoices!$B$5:$K$1004,10,FALSE))</f>
        <v>7400</v>
      </c>
      <c r="E11" s="8">
        <f>IF($B11="","",VLOOKUP($B11,Invoices!$B$5:$I$1004,8,FALSE))</f>
        <v>46309</v>
      </c>
      <c r="F11" s="9">
        <f>IF($B11="","",Settings!$C$7-$E11)</f>
        <v>-14</v>
      </c>
      <c r="G11" s="6" t="str">
        <f>IF($B11="","",IF($F11&lt;0,"Monitor - not yet due",IF($F11&lt;7,"Reminder 1 - email",IF($F11&lt;14,"Reminder 2 - email",IF($F11&lt;30,"Phone AP contact",IF($F11&lt;60,"Final notice - letter","Escalate to collections"))))))</f>
        <v>Monitor - not yet due</v>
      </c>
      <c r="H11" s="8">
        <f>IF($B11="","",IF($F11&lt;0,$E11,IF($F11&lt;7,$E11+0,IF($F11&lt;14,$E11+7,IF($F11&lt;30,$E11+14,IF($F11&lt;60,$E11+30,$E11+60))))))</f>
        <v>46309</v>
      </c>
      <c r="I11" s="6" t="str">
        <f>IF($B11="","",IF($F11&lt;0,"-",IF($F11&lt;14,"T1 - friendly reminder",IF($F11&lt;30,"T2 - firm reminder",IF($F11&lt;60,"T3 - final notice","T4 - escalation")))))</f>
        <v>-</v>
      </c>
    </row>
    <row r="12" spans="2:9">
      <c r="B12" s="3" t="s">
        <v>117</v>
      </c>
      <c r="C12" s="6" t="str">
        <f>IF($B12="","",VLOOKUP($B12,Invoices!$B$5:$E$1004,4,FALSE))</f>
        <v>Pinewood Legal Group LLC</v>
      </c>
      <c r="D12" s="5">
        <f>IF($B12="","",VLOOKUP($B12,Invoices!$B$5:$K$1004,10,FALSE))</f>
        <v>5800</v>
      </c>
      <c r="E12" s="8">
        <f>IF($B12="","",VLOOKUP($B12,Invoices!$B$5:$I$1004,8,FALSE))</f>
        <v>46313</v>
      </c>
      <c r="F12" s="9">
        <f>IF($B12="","",Settings!$C$7-$E12)</f>
        <v>-18</v>
      </c>
      <c r="G12" s="6" t="str">
        <f>IF($B12="","",IF($F12&lt;0,"Monitor - not yet due",IF($F12&lt;7,"Reminder 1 - email",IF($F12&lt;14,"Reminder 2 - email",IF($F12&lt;30,"Phone AP contact",IF($F12&lt;60,"Final notice - letter","Escalate to collections"))))))</f>
        <v>Monitor - not yet due</v>
      </c>
      <c r="H12" s="8">
        <f>IF($B12="","",IF($F12&lt;0,$E12,IF($F12&lt;7,$E12+0,IF($F12&lt;14,$E12+7,IF($F12&lt;30,$E12+14,IF($F12&lt;60,$E12+30,$E12+60))))))</f>
        <v>46313</v>
      </c>
      <c r="I12" s="6" t="str">
        <f>IF($B12="","",IF($F12&lt;0,"-",IF($F12&lt;14,"T1 - friendly reminder",IF($F12&lt;30,"T2 - firm reminder",IF($F12&lt;60,"T3 - final notice","T4 - escalation")))))</f>
        <v>-</v>
      </c>
    </row>
    <row r="13" spans="2:9">
      <c r="B13" s="3" t="s">
        <v>120</v>
      </c>
      <c r="C13" s="6" t="str">
        <f>IF($B13="","",VLOOKUP($B13,Invoices!$B$5:$E$1004,4,FALSE))</f>
        <v>Two Rivers Coffee Co</v>
      </c>
      <c r="D13" s="5">
        <f>IF($B13="","",VLOOKUP($B13,Invoices!$B$5:$K$1004,10,FALSE))</f>
        <v>1400</v>
      </c>
      <c r="E13" s="8">
        <f>IF($B13="","",VLOOKUP($B13,Invoices!$B$5:$I$1004,8,FALSE))</f>
        <v>46319</v>
      </c>
      <c r="F13" s="9">
        <f>IF($B13="","",Settings!$C$7-$E13)</f>
        <v>-24</v>
      </c>
      <c r="G13" s="6" t="str">
        <f>IF($B13="","",IF($F13&lt;0,"Monitor - not yet due",IF($F13&lt;7,"Reminder 1 - email",IF($F13&lt;14,"Reminder 2 - email",IF($F13&lt;30,"Phone AP contact",IF($F13&lt;60,"Final notice - letter","Escalate to collections"))))))</f>
        <v>Monitor - not yet due</v>
      </c>
      <c r="H13" s="8">
        <f>IF($B13="","",IF($F13&lt;0,$E13,IF($F13&lt;7,$E13+0,IF($F13&lt;14,$E13+7,IF($F13&lt;30,$E13+14,IF($F13&lt;60,$E13+30,$E13+60))))))</f>
        <v>46319</v>
      </c>
      <c r="I13" s="6" t="str">
        <f>IF($B13="","",IF($F13&lt;0,"-",IF($F13&lt;14,"T1 - friendly reminder",IF($F13&lt;30,"T2 - firm reminder",IF($F13&lt;60,"T3 - final notice","T4 - escalation")))))</f>
        <v>-</v>
      </c>
    </row>
    <row r="14" spans="2:9">
      <c r="C14" s="6">
        <f>IF($B14="","",VLOOKUP($B14,Invoices!$B$5:$E$1004,4,FALSE))</f>
        <v/>
      </c>
      <c r="D14" s="5">
        <f>IF($B14="","",VLOOKUP($B14,Invoices!$B$5:$K$1004,10,FALSE))</f>
        <v/>
      </c>
      <c r="E14" s="8">
        <f>IF($B14="","",VLOOKUP($B14,Invoices!$B$5:$I$1004,8,FALSE))</f>
        <v/>
      </c>
      <c r="F14" s="6">
        <f>IF($B14="","",Settings!$C$7-$E14)</f>
        <v/>
      </c>
      <c r="G14" s="6">
        <f>IF($B14="","",IF($F14&lt;0,"Monitor - not yet due",IF($F14&lt;7,"Reminder 1 - email",IF($F14&lt;14,"Reminder 2 - email",IF($F14&lt;30,"Phone AP contact",IF($F14&lt;60,"Final notice - letter","Escalate to collections"))))))</f>
        <v/>
      </c>
      <c r="H14" s="8">
        <f>IF($B14="","",IF($F14&lt;0,$E14,IF($F14&lt;7,$E14+0,IF($F14&lt;14,$E14+7,IF($F14&lt;30,$E14+14,IF($F14&lt;60,$E14+30,$E14+60))))))</f>
        <v/>
      </c>
      <c r="I14" s="6">
        <f>IF($B14="","",IF($F14&lt;0,"-",IF($F14&lt;14,"T1 - friendly reminder",IF($F14&lt;30,"T2 - firm reminder",IF($F14&lt;60,"T3 - final notice","T4 - escalation")))))</f>
        <v/>
      </c>
    </row>
    <row r="15" spans="2:9">
      <c r="C15" s="6">
        <f>IF($B15="","",VLOOKUP($B15,Invoices!$B$5:$E$1004,4,FALSE))</f>
        <v/>
      </c>
      <c r="D15" s="5">
        <f>IF($B15="","",VLOOKUP($B15,Invoices!$B$5:$K$1004,10,FALSE))</f>
        <v/>
      </c>
      <c r="E15" s="8">
        <f>IF($B15="","",VLOOKUP($B15,Invoices!$B$5:$I$1004,8,FALSE))</f>
        <v/>
      </c>
      <c r="F15" s="6">
        <f>IF($B15="","",Settings!$C$7-$E15)</f>
        <v/>
      </c>
      <c r="G15" s="6">
        <f>IF($B15="","",IF($F15&lt;0,"Monitor - not yet due",IF($F15&lt;7,"Reminder 1 - email",IF($F15&lt;14,"Reminder 2 - email",IF($F15&lt;30,"Phone AP contact",IF($F15&lt;60,"Final notice - letter","Escalate to collections"))))))</f>
        <v/>
      </c>
      <c r="H15" s="8">
        <f>IF($B15="","",IF($F15&lt;0,$E15,IF($F15&lt;7,$E15+0,IF($F15&lt;14,$E15+7,IF($F15&lt;30,$E15+14,IF($F15&lt;60,$E15+30,$E15+60))))))</f>
        <v/>
      </c>
      <c r="I15" s="6">
        <f>IF($B15="","",IF($F15&lt;0,"-",IF($F15&lt;14,"T1 - friendly reminder",IF($F15&lt;30,"T2 - firm reminder",IF($F15&lt;60,"T3 - final notice","T4 - escalation")))))</f>
        <v/>
      </c>
    </row>
    <row r="16" spans="2:9">
      <c r="C16" s="6">
        <f>IF($B16="","",VLOOKUP($B16,Invoices!$B$5:$E$1004,4,FALSE))</f>
        <v/>
      </c>
      <c r="D16" s="5">
        <f>IF($B16="","",VLOOKUP($B16,Invoices!$B$5:$K$1004,10,FALSE))</f>
        <v/>
      </c>
      <c r="E16" s="8">
        <f>IF($B16="","",VLOOKUP($B16,Invoices!$B$5:$I$1004,8,FALSE))</f>
        <v/>
      </c>
      <c r="F16" s="6">
        <f>IF($B16="","",Settings!$C$7-$E16)</f>
        <v/>
      </c>
      <c r="G16" s="6">
        <f>IF($B16="","",IF($F16&lt;0,"Monitor - not yet due",IF($F16&lt;7,"Reminder 1 - email",IF($F16&lt;14,"Reminder 2 - email",IF($F16&lt;30,"Phone AP contact",IF($F16&lt;60,"Final notice - letter","Escalate to collections"))))))</f>
        <v/>
      </c>
      <c r="H16" s="8">
        <f>IF($B16="","",IF($F16&lt;0,$E16,IF($F16&lt;7,$E16+0,IF($F16&lt;14,$E16+7,IF($F16&lt;30,$E16+14,IF($F16&lt;60,$E16+30,$E16+60))))))</f>
        <v/>
      </c>
      <c r="I16" s="6">
        <f>IF($B16="","",IF($F16&lt;0,"-",IF($F16&lt;14,"T1 - friendly reminder",IF($F16&lt;30,"T2 - firm reminder",IF($F16&lt;60,"T3 - final notice","T4 - escalation")))))</f>
        <v/>
      </c>
    </row>
    <row r="17" spans="3:9">
      <c r="C17" s="6">
        <f>IF($B17="","",VLOOKUP($B17,Invoices!$B$5:$E$1004,4,FALSE))</f>
        <v/>
      </c>
      <c r="D17" s="5">
        <f>IF($B17="","",VLOOKUP($B17,Invoices!$B$5:$K$1004,10,FALSE))</f>
        <v/>
      </c>
      <c r="E17" s="8">
        <f>IF($B17="","",VLOOKUP($B17,Invoices!$B$5:$I$1004,8,FALSE))</f>
        <v/>
      </c>
      <c r="F17" s="6">
        <f>IF($B17="","",Settings!$C$7-$E17)</f>
        <v/>
      </c>
      <c r="G17" s="6">
        <f>IF($B17="","",IF($F17&lt;0,"Monitor - not yet due",IF($F17&lt;7,"Reminder 1 - email",IF($F17&lt;14,"Reminder 2 - email",IF($F17&lt;30,"Phone AP contact",IF($F17&lt;60,"Final notice - letter","Escalate to collections"))))))</f>
        <v/>
      </c>
      <c r="H17" s="8">
        <f>IF($B17="","",IF($F17&lt;0,$E17,IF($F17&lt;7,$E17+0,IF($F17&lt;14,$E17+7,IF($F17&lt;30,$E17+14,IF($F17&lt;60,$E17+30,$E17+60))))))</f>
        <v/>
      </c>
      <c r="I17" s="6">
        <f>IF($B17="","",IF($F17&lt;0,"-",IF($F17&lt;14,"T1 - friendly reminder",IF($F17&lt;30,"T2 - firm reminder",IF($F17&lt;60,"T3 - final notice","T4 - escalation")))))</f>
        <v/>
      </c>
    </row>
    <row r="18" spans="3:9">
      <c r="C18" s="6">
        <f>IF($B18="","",VLOOKUP($B18,Invoices!$B$5:$E$1004,4,FALSE))</f>
        <v/>
      </c>
      <c r="D18" s="5">
        <f>IF($B18="","",VLOOKUP($B18,Invoices!$B$5:$K$1004,10,FALSE))</f>
        <v/>
      </c>
      <c r="E18" s="8">
        <f>IF($B18="","",VLOOKUP($B18,Invoices!$B$5:$I$1004,8,FALSE))</f>
        <v/>
      </c>
      <c r="F18" s="6">
        <f>IF($B18="","",Settings!$C$7-$E18)</f>
        <v/>
      </c>
      <c r="G18" s="6">
        <f>IF($B18="","",IF($F18&lt;0,"Monitor - not yet due",IF($F18&lt;7,"Reminder 1 - email",IF($F18&lt;14,"Reminder 2 - email",IF($F18&lt;30,"Phone AP contact",IF($F18&lt;60,"Final notice - letter","Escalate to collections"))))))</f>
        <v/>
      </c>
      <c r="H18" s="8">
        <f>IF($B18="","",IF($F18&lt;0,$E18,IF($F18&lt;7,$E18+0,IF($F18&lt;14,$E18+7,IF($F18&lt;30,$E18+14,IF($F18&lt;60,$E18+30,$E18+60))))))</f>
        <v/>
      </c>
      <c r="I18" s="6">
        <f>IF($B18="","",IF($F18&lt;0,"-",IF($F18&lt;14,"T1 - friendly reminder",IF($F18&lt;30,"T2 - firm reminder",IF($F18&lt;60,"T3 - final notice","T4 - escalation")))))</f>
        <v/>
      </c>
    </row>
    <row r="19" spans="3:9">
      <c r="C19" s="6">
        <f>IF($B19="","",VLOOKUP($B19,Invoices!$B$5:$E$1004,4,FALSE))</f>
        <v/>
      </c>
      <c r="D19" s="5">
        <f>IF($B19="","",VLOOKUP($B19,Invoices!$B$5:$K$1004,10,FALSE))</f>
        <v/>
      </c>
      <c r="E19" s="8">
        <f>IF($B19="","",VLOOKUP($B19,Invoices!$B$5:$I$1004,8,FALSE))</f>
        <v/>
      </c>
      <c r="F19" s="6">
        <f>IF($B19="","",Settings!$C$7-$E19)</f>
        <v/>
      </c>
      <c r="G19" s="6">
        <f>IF($B19="","",IF($F19&lt;0,"Monitor - not yet due",IF($F19&lt;7,"Reminder 1 - email",IF($F19&lt;14,"Reminder 2 - email",IF($F19&lt;30,"Phone AP contact",IF($F19&lt;60,"Final notice - letter","Escalate to collections"))))))</f>
        <v/>
      </c>
      <c r="H19" s="8">
        <f>IF($B19="","",IF($F19&lt;0,$E19,IF($F19&lt;7,$E19+0,IF($F19&lt;14,$E19+7,IF($F19&lt;30,$E19+14,IF($F19&lt;60,$E19+30,$E19+60))))))</f>
        <v/>
      </c>
      <c r="I19" s="6">
        <f>IF($B19="","",IF($F19&lt;0,"-",IF($F19&lt;14,"T1 - friendly reminder",IF($F19&lt;30,"T2 - firm reminder",IF($F19&lt;60,"T3 - final notice","T4 - escalation")))))</f>
        <v/>
      </c>
    </row>
    <row r="20" spans="3:9">
      <c r="C20" s="6">
        <f>IF($B20="","",VLOOKUP($B20,Invoices!$B$5:$E$1004,4,FALSE))</f>
        <v/>
      </c>
      <c r="D20" s="5">
        <f>IF($B20="","",VLOOKUP($B20,Invoices!$B$5:$K$1004,10,FALSE))</f>
        <v/>
      </c>
      <c r="E20" s="8">
        <f>IF($B20="","",VLOOKUP($B20,Invoices!$B$5:$I$1004,8,FALSE))</f>
        <v/>
      </c>
      <c r="F20" s="6">
        <f>IF($B20="","",Settings!$C$7-$E20)</f>
        <v/>
      </c>
      <c r="G20" s="6">
        <f>IF($B20="","",IF($F20&lt;0,"Monitor - not yet due",IF($F20&lt;7,"Reminder 1 - email",IF($F20&lt;14,"Reminder 2 - email",IF($F20&lt;30,"Phone AP contact",IF($F20&lt;60,"Final notice - letter","Escalate to collections"))))))</f>
        <v/>
      </c>
      <c r="H20" s="8">
        <f>IF($B20="","",IF($F20&lt;0,$E20,IF($F20&lt;7,$E20+0,IF($F20&lt;14,$E20+7,IF($F20&lt;30,$E20+14,IF($F20&lt;60,$E20+30,$E20+60))))))</f>
        <v/>
      </c>
      <c r="I20" s="6">
        <f>IF($B20="","",IF($F20&lt;0,"-",IF($F20&lt;14,"T1 - friendly reminder",IF($F20&lt;30,"T2 - firm reminder",IF($F20&lt;60,"T3 - final notice","T4 - escalation")))))</f>
        <v/>
      </c>
    </row>
    <row r="21" spans="3:9">
      <c r="C21" s="6">
        <f>IF($B21="","",VLOOKUP($B21,Invoices!$B$5:$E$1004,4,FALSE))</f>
        <v/>
      </c>
      <c r="D21" s="5">
        <f>IF($B21="","",VLOOKUP($B21,Invoices!$B$5:$K$1004,10,FALSE))</f>
        <v/>
      </c>
      <c r="E21" s="8">
        <f>IF($B21="","",VLOOKUP($B21,Invoices!$B$5:$I$1004,8,FALSE))</f>
        <v/>
      </c>
      <c r="F21" s="6">
        <f>IF($B21="","",Settings!$C$7-$E21)</f>
        <v/>
      </c>
      <c r="G21" s="6">
        <f>IF($B21="","",IF($F21&lt;0,"Monitor - not yet due",IF($F21&lt;7,"Reminder 1 - email",IF($F21&lt;14,"Reminder 2 - email",IF($F21&lt;30,"Phone AP contact",IF($F21&lt;60,"Final notice - letter","Escalate to collections"))))))</f>
        <v/>
      </c>
      <c r="H21" s="8">
        <f>IF($B21="","",IF($F21&lt;0,$E21,IF($F21&lt;7,$E21+0,IF($F21&lt;14,$E21+7,IF($F21&lt;30,$E21+14,IF($F21&lt;60,$E21+30,$E21+60))))))</f>
        <v/>
      </c>
      <c r="I21" s="6">
        <f>IF($B21="","",IF($F21&lt;0,"-",IF($F21&lt;14,"T1 - friendly reminder",IF($F21&lt;30,"T2 - firm reminder",IF($F21&lt;60,"T3 - final notice","T4 - escalation")))))</f>
        <v/>
      </c>
    </row>
    <row r="22" spans="3:9">
      <c r="C22" s="6">
        <f>IF($B22="","",VLOOKUP($B22,Invoices!$B$5:$E$1004,4,FALSE))</f>
        <v/>
      </c>
      <c r="D22" s="5">
        <f>IF($B22="","",VLOOKUP($B22,Invoices!$B$5:$K$1004,10,FALSE))</f>
        <v/>
      </c>
      <c r="E22" s="8">
        <f>IF($B22="","",VLOOKUP($B22,Invoices!$B$5:$I$1004,8,FALSE))</f>
        <v/>
      </c>
      <c r="F22" s="6">
        <f>IF($B22="","",Settings!$C$7-$E22)</f>
        <v/>
      </c>
      <c r="G22" s="6">
        <f>IF($B22="","",IF($F22&lt;0,"Monitor - not yet due",IF($F22&lt;7,"Reminder 1 - email",IF($F22&lt;14,"Reminder 2 - email",IF($F22&lt;30,"Phone AP contact",IF($F22&lt;60,"Final notice - letter","Escalate to collections"))))))</f>
        <v/>
      </c>
      <c r="H22" s="8">
        <f>IF($B22="","",IF($F22&lt;0,$E22,IF($F22&lt;7,$E22+0,IF($F22&lt;14,$E22+7,IF($F22&lt;30,$E22+14,IF($F22&lt;60,$E22+30,$E22+60))))))</f>
        <v/>
      </c>
      <c r="I22" s="6">
        <f>IF($B22="","",IF($F22&lt;0,"-",IF($F22&lt;14,"T1 - friendly reminder",IF($F22&lt;30,"T2 - firm reminder",IF($F22&lt;60,"T3 - final notice","T4 - escalation")))))</f>
        <v/>
      </c>
    </row>
    <row r="23" spans="3:9">
      <c r="C23" s="6">
        <f>IF($B23="","",VLOOKUP($B23,Invoices!$B$5:$E$1004,4,FALSE))</f>
        <v/>
      </c>
      <c r="D23" s="5">
        <f>IF($B23="","",VLOOKUP($B23,Invoices!$B$5:$K$1004,10,FALSE))</f>
        <v/>
      </c>
      <c r="E23" s="8">
        <f>IF($B23="","",VLOOKUP($B23,Invoices!$B$5:$I$1004,8,FALSE))</f>
        <v/>
      </c>
      <c r="F23" s="6">
        <f>IF($B23="","",Settings!$C$7-$E23)</f>
        <v/>
      </c>
      <c r="G23" s="6">
        <f>IF($B23="","",IF($F23&lt;0,"Monitor - not yet due",IF($F23&lt;7,"Reminder 1 - email",IF($F23&lt;14,"Reminder 2 - email",IF($F23&lt;30,"Phone AP contact",IF($F23&lt;60,"Final notice - letter","Escalate to collections"))))))</f>
        <v/>
      </c>
      <c r="H23" s="8">
        <f>IF($B23="","",IF($F23&lt;0,$E23,IF($F23&lt;7,$E23+0,IF($F23&lt;14,$E23+7,IF($F23&lt;30,$E23+14,IF($F23&lt;60,$E23+30,$E23+60))))))</f>
        <v/>
      </c>
      <c r="I23" s="6">
        <f>IF($B23="","",IF($F23&lt;0,"-",IF($F23&lt;14,"T1 - friendly reminder",IF($F23&lt;30,"T2 - firm reminder",IF($F23&lt;60,"T3 - final notice","T4 - escalation")))))</f>
        <v/>
      </c>
    </row>
    <row r="24" spans="3:9">
      <c r="C24" s="6">
        <f>IF($B24="","",VLOOKUP($B24,Invoices!$B$5:$E$1004,4,FALSE))</f>
        <v/>
      </c>
      <c r="D24" s="5">
        <f>IF($B24="","",VLOOKUP($B24,Invoices!$B$5:$K$1004,10,FALSE))</f>
        <v/>
      </c>
      <c r="E24" s="8">
        <f>IF($B24="","",VLOOKUP($B24,Invoices!$B$5:$I$1004,8,FALSE))</f>
        <v/>
      </c>
      <c r="F24" s="6">
        <f>IF($B24="","",Settings!$C$7-$E24)</f>
        <v/>
      </c>
      <c r="G24" s="6">
        <f>IF($B24="","",IF($F24&lt;0,"Monitor - not yet due",IF($F24&lt;7,"Reminder 1 - email",IF($F24&lt;14,"Reminder 2 - email",IF($F24&lt;30,"Phone AP contact",IF($F24&lt;60,"Final notice - letter","Escalate to collections"))))))</f>
        <v/>
      </c>
      <c r="H24" s="8">
        <f>IF($B24="","",IF($F24&lt;0,$E24,IF($F24&lt;7,$E24+0,IF($F24&lt;14,$E24+7,IF($F24&lt;30,$E24+14,IF($F24&lt;60,$E24+30,$E24+60))))))</f>
        <v/>
      </c>
      <c r="I24" s="6">
        <f>IF($B24="","",IF($F24&lt;0,"-",IF($F24&lt;14,"T1 - friendly reminder",IF($F24&lt;30,"T2 - firm reminder",IF($F24&lt;60,"T3 - final notice","T4 - escalation")))))</f>
        <v/>
      </c>
    </row>
    <row r="25" spans="3:9">
      <c r="C25" s="6">
        <f>IF($B25="","",VLOOKUP($B25,Invoices!$B$5:$E$1004,4,FALSE))</f>
        <v/>
      </c>
      <c r="D25" s="5">
        <f>IF($B25="","",VLOOKUP($B25,Invoices!$B$5:$K$1004,10,FALSE))</f>
        <v/>
      </c>
      <c r="E25" s="8">
        <f>IF($B25="","",VLOOKUP($B25,Invoices!$B$5:$I$1004,8,FALSE))</f>
        <v/>
      </c>
      <c r="F25" s="6">
        <f>IF($B25="","",Settings!$C$7-$E25)</f>
        <v/>
      </c>
      <c r="G25" s="6">
        <f>IF($B25="","",IF($F25&lt;0,"Monitor - not yet due",IF($F25&lt;7,"Reminder 1 - email",IF($F25&lt;14,"Reminder 2 - email",IF($F25&lt;30,"Phone AP contact",IF($F25&lt;60,"Final notice - letter","Escalate to collections"))))))</f>
        <v/>
      </c>
      <c r="H25" s="8">
        <f>IF($B25="","",IF($F25&lt;0,$E25,IF($F25&lt;7,$E25+0,IF($F25&lt;14,$E25+7,IF($F25&lt;30,$E25+14,IF($F25&lt;60,$E25+30,$E25+60))))))</f>
        <v/>
      </c>
      <c r="I25" s="6">
        <f>IF($B25="","",IF($F25&lt;0,"-",IF($F25&lt;14,"T1 - friendly reminder",IF($F25&lt;30,"T2 - firm reminder",IF($F25&lt;60,"T3 - final notice","T4 - escalation")))))</f>
        <v/>
      </c>
    </row>
    <row r="26" spans="3:9">
      <c r="C26" s="6">
        <f>IF($B26="","",VLOOKUP($B26,Invoices!$B$5:$E$1004,4,FALSE))</f>
        <v/>
      </c>
      <c r="D26" s="5">
        <f>IF($B26="","",VLOOKUP($B26,Invoices!$B$5:$K$1004,10,FALSE))</f>
        <v/>
      </c>
      <c r="E26" s="8">
        <f>IF($B26="","",VLOOKUP($B26,Invoices!$B$5:$I$1004,8,FALSE))</f>
        <v/>
      </c>
      <c r="F26" s="6">
        <f>IF($B26="","",Settings!$C$7-$E26)</f>
        <v/>
      </c>
      <c r="G26" s="6">
        <f>IF($B26="","",IF($F26&lt;0,"Monitor - not yet due",IF($F26&lt;7,"Reminder 1 - email",IF($F26&lt;14,"Reminder 2 - email",IF($F26&lt;30,"Phone AP contact",IF($F26&lt;60,"Final notice - letter","Escalate to collections"))))))</f>
        <v/>
      </c>
      <c r="H26" s="8">
        <f>IF($B26="","",IF($F26&lt;0,$E26,IF($F26&lt;7,$E26+0,IF($F26&lt;14,$E26+7,IF($F26&lt;30,$E26+14,IF($F26&lt;60,$E26+30,$E26+60))))))</f>
        <v/>
      </c>
      <c r="I26" s="6">
        <f>IF($B26="","",IF($F26&lt;0,"-",IF($F26&lt;14,"T1 - friendly reminder",IF($F26&lt;30,"T2 - firm reminder",IF($F26&lt;60,"T3 - final notice","T4 - escalation")))))</f>
        <v/>
      </c>
    </row>
    <row r="27" spans="3:9">
      <c r="C27" s="6">
        <f>IF($B27="","",VLOOKUP($B27,Invoices!$B$5:$E$1004,4,FALSE))</f>
        <v/>
      </c>
      <c r="D27" s="5">
        <f>IF($B27="","",VLOOKUP($B27,Invoices!$B$5:$K$1004,10,FALSE))</f>
        <v/>
      </c>
      <c r="E27" s="8">
        <f>IF($B27="","",VLOOKUP($B27,Invoices!$B$5:$I$1004,8,FALSE))</f>
        <v/>
      </c>
      <c r="F27" s="6">
        <f>IF($B27="","",Settings!$C$7-$E27)</f>
        <v/>
      </c>
      <c r="G27" s="6">
        <f>IF($B27="","",IF($F27&lt;0,"Monitor - not yet due",IF($F27&lt;7,"Reminder 1 - email",IF($F27&lt;14,"Reminder 2 - email",IF($F27&lt;30,"Phone AP contact",IF($F27&lt;60,"Final notice - letter","Escalate to collections"))))))</f>
        <v/>
      </c>
      <c r="H27" s="8">
        <f>IF($B27="","",IF($F27&lt;0,$E27,IF($F27&lt;7,$E27+0,IF($F27&lt;14,$E27+7,IF($F27&lt;30,$E27+14,IF($F27&lt;60,$E27+30,$E27+60))))))</f>
        <v/>
      </c>
      <c r="I27" s="6">
        <f>IF($B27="","",IF($F27&lt;0,"-",IF($F27&lt;14,"T1 - friendly reminder",IF($F27&lt;30,"T2 - firm reminder",IF($F27&lt;60,"T3 - final notice","T4 - escalation")))))</f>
        <v/>
      </c>
    </row>
    <row r="28" spans="3:9">
      <c r="C28" s="6">
        <f>IF($B28="","",VLOOKUP($B28,Invoices!$B$5:$E$1004,4,FALSE))</f>
        <v/>
      </c>
      <c r="D28" s="5">
        <f>IF($B28="","",VLOOKUP($B28,Invoices!$B$5:$K$1004,10,FALSE))</f>
        <v/>
      </c>
      <c r="E28" s="8">
        <f>IF($B28="","",VLOOKUP($B28,Invoices!$B$5:$I$1004,8,FALSE))</f>
        <v/>
      </c>
      <c r="F28" s="6">
        <f>IF($B28="","",Settings!$C$7-$E28)</f>
        <v/>
      </c>
      <c r="G28" s="6">
        <f>IF($B28="","",IF($F28&lt;0,"Monitor - not yet due",IF($F28&lt;7,"Reminder 1 - email",IF($F28&lt;14,"Reminder 2 - email",IF($F28&lt;30,"Phone AP contact",IF($F28&lt;60,"Final notice - letter","Escalate to collections"))))))</f>
        <v/>
      </c>
      <c r="H28" s="8">
        <f>IF($B28="","",IF($F28&lt;0,$E28,IF($F28&lt;7,$E28+0,IF($F28&lt;14,$E28+7,IF($F28&lt;30,$E28+14,IF($F28&lt;60,$E28+30,$E28+60))))))</f>
        <v/>
      </c>
      <c r="I28" s="6">
        <f>IF($B28="","",IF($F28&lt;0,"-",IF($F28&lt;14,"T1 - friendly reminder",IF($F28&lt;30,"T2 - firm reminder",IF($F28&lt;60,"T3 - final notice","T4 - escalation")))))</f>
        <v/>
      </c>
    </row>
    <row r="29" spans="3:9">
      <c r="C29" s="6">
        <f>IF($B29="","",VLOOKUP($B29,Invoices!$B$5:$E$1004,4,FALSE))</f>
        <v/>
      </c>
      <c r="D29" s="5">
        <f>IF($B29="","",VLOOKUP($B29,Invoices!$B$5:$K$1004,10,FALSE))</f>
        <v/>
      </c>
      <c r="E29" s="8">
        <f>IF($B29="","",VLOOKUP($B29,Invoices!$B$5:$I$1004,8,FALSE))</f>
        <v/>
      </c>
      <c r="F29" s="6">
        <f>IF($B29="","",Settings!$C$7-$E29)</f>
        <v/>
      </c>
      <c r="G29" s="6">
        <f>IF($B29="","",IF($F29&lt;0,"Monitor - not yet due",IF($F29&lt;7,"Reminder 1 - email",IF($F29&lt;14,"Reminder 2 - email",IF($F29&lt;30,"Phone AP contact",IF($F29&lt;60,"Final notice - letter","Escalate to collections"))))))</f>
        <v/>
      </c>
      <c r="H29" s="8">
        <f>IF($B29="","",IF($F29&lt;0,$E29,IF($F29&lt;7,$E29+0,IF($F29&lt;14,$E29+7,IF($F29&lt;30,$E29+14,IF($F29&lt;60,$E29+30,$E29+60))))))</f>
        <v/>
      </c>
      <c r="I29" s="6">
        <f>IF($B29="","",IF($F29&lt;0,"-",IF($F29&lt;14,"T1 - friendly reminder",IF($F29&lt;30,"T2 - firm reminder",IF($F29&lt;60,"T3 - final notice","T4 - escalation")))))</f>
        <v/>
      </c>
    </row>
    <row r="30" spans="3:9">
      <c r="C30" s="6">
        <f>IF($B30="","",VLOOKUP($B30,Invoices!$B$5:$E$1004,4,FALSE))</f>
        <v/>
      </c>
      <c r="D30" s="5">
        <f>IF($B30="","",VLOOKUP($B30,Invoices!$B$5:$K$1004,10,FALSE))</f>
        <v/>
      </c>
      <c r="E30" s="8">
        <f>IF($B30="","",VLOOKUP($B30,Invoices!$B$5:$I$1004,8,FALSE))</f>
        <v/>
      </c>
      <c r="F30" s="6">
        <f>IF($B30="","",Settings!$C$7-$E30)</f>
        <v/>
      </c>
      <c r="G30" s="6">
        <f>IF($B30="","",IF($F30&lt;0,"Monitor - not yet due",IF($F30&lt;7,"Reminder 1 - email",IF($F30&lt;14,"Reminder 2 - email",IF($F30&lt;30,"Phone AP contact",IF($F30&lt;60,"Final notice - letter","Escalate to collections"))))))</f>
        <v/>
      </c>
      <c r="H30" s="8">
        <f>IF($B30="","",IF($F30&lt;0,$E30,IF($F30&lt;7,$E30+0,IF($F30&lt;14,$E30+7,IF($F30&lt;30,$E30+14,IF($F30&lt;60,$E30+30,$E30+60))))))</f>
        <v/>
      </c>
      <c r="I30" s="6">
        <f>IF($B30="","",IF($F30&lt;0,"-",IF($F30&lt;14,"T1 - friendly reminder",IF($F30&lt;30,"T2 - firm reminder",IF($F30&lt;60,"T3 - final notice","T4 - escalation")))))</f>
        <v/>
      </c>
    </row>
    <row r="31" spans="3:9">
      <c r="C31" s="6">
        <f>IF($B31="","",VLOOKUP($B31,Invoices!$B$5:$E$1004,4,FALSE))</f>
        <v/>
      </c>
      <c r="D31" s="5">
        <f>IF($B31="","",VLOOKUP($B31,Invoices!$B$5:$K$1004,10,FALSE))</f>
        <v/>
      </c>
      <c r="E31" s="8">
        <f>IF($B31="","",VLOOKUP($B31,Invoices!$B$5:$I$1004,8,FALSE))</f>
        <v/>
      </c>
      <c r="F31" s="6">
        <f>IF($B31="","",Settings!$C$7-$E31)</f>
        <v/>
      </c>
      <c r="G31" s="6">
        <f>IF($B31="","",IF($F31&lt;0,"Monitor - not yet due",IF($F31&lt;7,"Reminder 1 - email",IF($F31&lt;14,"Reminder 2 - email",IF($F31&lt;30,"Phone AP contact",IF($F31&lt;60,"Final notice - letter","Escalate to collections"))))))</f>
        <v/>
      </c>
      <c r="H31" s="8">
        <f>IF($B31="","",IF($F31&lt;0,$E31,IF($F31&lt;7,$E31+0,IF($F31&lt;14,$E31+7,IF($F31&lt;30,$E31+14,IF($F31&lt;60,$E31+30,$E31+60))))))</f>
        <v/>
      </c>
      <c r="I31" s="6">
        <f>IF($B31="","",IF($F31&lt;0,"-",IF($F31&lt;14,"T1 - friendly reminder",IF($F31&lt;30,"T2 - firm reminder",IF($F31&lt;60,"T3 - final notice","T4 - escalation")))))</f>
        <v/>
      </c>
    </row>
    <row r="32" spans="3:9">
      <c r="C32" s="6">
        <f>IF($B32="","",VLOOKUP($B32,Invoices!$B$5:$E$1004,4,FALSE))</f>
        <v/>
      </c>
      <c r="D32" s="5">
        <f>IF($B32="","",VLOOKUP($B32,Invoices!$B$5:$K$1004,10,FALSE))</f>
        <v/>
      </c>
      <c r="E32" s="8">
        <f>IF($B32="","",VLOOKUP($B32,Invoices!$B$5:$I$1004,8,FALSE))</f>
        <v/>
      </c>
      <c r="F32" s="6">
        <f>IF($B32="","",Settings!$C$7-$E32)</f>
        <v/>
      </c>
      <c r="G32" s="6">
        <f>IF($B32="","",IF($F32&lt;0,"Monitor - not yet due",IF($F32&lt;7,"Reminder 1 - email",IF($F32&lt;14,"Reminder 2 - email",IF($F32&lt;30,"Phone AP contact",IF($F32&lt;60,"Final notice - letter","Escalate to collections"))))))</f>
        <v/>
      </c>
      <c r="H32" s="8">
        <f>IF($B32="","",IF($F32&lt;0,$E32,IF($F32&lt;7,$E32+0,IF($F32&lt;14,$E32+7,IF($F32&lt;30,$E32+14,IF($F32&lt;60,$E32+30,$E32+60))))))</f>
        <v/>
      </c>
      <c r="I32" s="6">
        <f>IF($B32="","",IF($F32&lt;0,"-",IF($F32&lt;14,"T1 - friendly reminder",IF($F32&lt;30,"T2 - firm reminder",IF($F32&lt;60,"T3 - final notice","T4 - escalation")))))</f>
        <v/>
      </c>
    </row>
    <row r="33" spans="3:9">
      <c r="C33" s="6">
        <f>IF($B33="","",VLOOKUP($B33,Invoices!$B$5:$E$1004,4,FALSE))</f>
        <v/>
      </c>
      <c r="D33" s="5">
        <f>IF($B33="","",VLOOKUP($B33,Invoices!$B$5:$K$1004,10,FALSE))</f>
        <v/>
      </c>
      <c r="E33" s="8">
        <f>IF($B33="","",VLOOKUP($B33,Invoices!$B$5:$I$1004,8,FALSE))</f>
        <v/>
      </c>
      <c r="F33" s="6">
        <f>IF($B33="","",Settings!$C$7-$E33)</f>
        <v/>
      </c>
      <c r="G33" s="6">
        <f>IF($B33="","",IF($F33&lt;0,"Monitor - not yet due",IF($F33&lt;7,"Reminder 1 - email",IF($F33&lt;14,"Reminder 2 - email",IF($F33&lt;30,"Phone AP contact",IF($F33&lt;60,"Final notice - letter","Escalate to collections"))))))</f>
        <v/>
      </c>
      <c r="H33" s="8">
        <f>IF($B33="","",IF($F33&lt;0,$E33,IF($F33&lt;7,$E33+0,IF($F33&lt;14,$E33+7,IF($F33&lt;30,$E33+14,IF($F33&lt;60,$E33+30,$E33+60))))))</f>
        <v/>
      </c>
      <c r="I33" s="6">
        <f>IF($B33="","",IF($F33&lt;0,"-",IF($F33&lt;14,"T1 - friendly reminder",IF($F33&lt;30,"T2 - firm reminder",IF($F33&lt;60,"T3 - final notice","T4 - escalation")))))</f>
        <v/>
      </c>
    </row>
    <row r="34" spans="3:9">
      <c r="C34" s="6">
        <f>IF($B34="","",VLOOKUP($B34,Invoices!$B$5:$E$1004,4,FALSE))</f>
        <v/>
      </c>
      <c r="D34" s="5">
        <f>IF($B34="","",VLOOKUP($B34,Invoices!$B$5:$K$1004,10,FALSE))</f>
        <v/>
      </c>
      <c r="E34" s="8">
        <f>IF($B34="","",VLOOKUP($B34,Invoices!$B$5:$I$1004,8,FALSE))</f>
        <v/>
      </c>
      <c r="F34" s="6">
        <f>IF($B34="","",Settings!$C$7-$E34)</f>
        <v/>
      </c>
      <c r="G34" s="6">
        <f>IF($B34="","",IF($F34&lt;0,"Monitor - not yet due",IF($F34&lt;7,"Reminder 1 - email",IF($F34&lt;14,"Reminder 2 - email",IF($F34&lt;30,"Phone AP contact",IF($F34&lt;60,"Final notice - letter","Escalate to collections"))))))</f>
        <v/>
      </c>
      <c r="H34" s="8">
        <f>IF($B34="","",IF($F34&lt;0,$E34,IF($F34&lt;7,$E34+0,IF($F34&lt;14,$E34+7,IF($F34&lt;30,$E34+14,IF($F34&lt;60,$E34+30,$E34+60))))))</f>
        <v/>
      </c>
      <c r="I34" s="6">
        <f>IF($B34="","",IF($F34&lt;0,"-",IF($F34&lt;14,"T1 - friendly reminder",IF($F34&lt;30,"T2 - firm reminder",IF($F34&lt;60,"T3 - final notice","T4 - escalation")))))</f>
        <v/>
      </c>
    </row>
    <row r="35" spans="3:9">
      <c r="C35" s="6">
        <f>IF($B35="","",VLOOKUP($B35,Invoices!$B$5:$E$1004,4,FALSE))</f>
        <v/>
      </c>
      <c r="D35" s="5">
        <f>IF($B35="","",VLOOKUP($B35,Invoices!$B$5:$K$1004,10,FALSE))</f>
        <v/>
      </c>
      <c r="E35" s="8">
        <f>IF($B35="","",VLOOKUP($B35,Invoices!$B$5:$I$1004,8,FALSE))</f>
        <v/>
      </c>
      <c r="F35" s="6">
        <f>IF($B35="","",Settings!$C$7-$E35)</f>
        <v/>
      </c>
      <c r="G35" s="6">
        <f>IF($B35="","",IF($F35&lt;0,"Monitor - not yet due",IF($F35&lt;7,"Reminder 1 - email",IF($F35&lt;14,"Reminder 2 - email",IF($F35&lt;30,"Phone AP contact",IF($F35&lt;60,"Final notice - letter","Escalate to collections"))))))</f>
        <v/>
      </c>
      <c r="H35" s="8">
        <f>IF($B35="","",IF($F35&lt;0,$E35,IF($F35&lt;7,$E35+0,IF($F35&lt;14,$E35+7,IF($F35&lt;30,$E35+14,IF($F35&lt;60,$E35+30,$E35+60))))))</f>
        <v/>
      </c>
      <c r="I35" s="6">
        <f>IF($B35="","",IF($F35&lt;0,"-",IF($F35&lt;14,"T1 - friendly reminder",IF($F35&lt;30,"T2 - firm reminder",IF($F35&lt;60,"T3 - final notice","T4 - escalation")))))</f>
        <v/>
      </c>
    </row>
    <row r="36" spans="3:9">
      <c r="C36" s="6">
        <f>IF($B36="","",VLOOKUP($B36,Invoices!$B$5:$E$1004,4,FALSE))</f>
        <v/>
      </c>
      <c r="D36" s="5">
        <f>IF($B36="","",VLOOKUP($B36,Invoices!$B$5:$K$1004,10,FALSE))</f>
        <v/>
      </c>
      <c r="E36" s="8">
        <f>IF($B36="","",VLOOKUP($B36,Invoices!$B$5:$I$1004,8,FALSE))</f>
        <v/>
      </c>
      <c r="F36" s="6">
        <f>IF($B36="","",Settings!$C$7-$E36)</f>
        <v/>
      </c>
      <c r="G36" s="6">
        <f>IF($B36="","",IF($F36&lt;0,"Monitor - not yet due",IF($F36&lt;7,"Reminder 1 - email",IF($F36&lt;14,"Reminder 2 - email",IF($F36&lt;30,"Phone AP contact",IF($F36&lt;60,"Final notice - letter","Escalate to collections"))))))</f>
        <v/>
      </c>
      <c r="H36" s="8">
        <f>IF($B36="","",IF($F36&lt;0,$E36,IF($F36&lt;7,$E36+0,IF($F36&lt;14,$E36+7,IF($F36&lt;30,$E36+14,IF($F36&lt;60,$E36+30,$E36+60))))))</f>
        <v/>
      </c>
      <c r="I36" s="6">
        <f>IF($B36="","",IF($F36&lt;0,"-",IF($F36&lt;14,"T1 - friendly reminder",IF($F36&lt;30,"T2 - firm reminder",IF($F36&lt;60,"T3 - final notice","T4 - escalation")))))</f>
        <v/>
      </c>
    </row>
    <row r="37" spans="3:9">
      <c r="C37" s="6">
        <f>IF($B37="","",VLOOKUP($B37,Invoices!$B$5:$E$1004,4,FALSE))</f>
        <v/>
      </c>
      <c r="D37" s="5">
        <f>IF($B37="","",VLOOKUP($B37,Invoices!$B$5:$K$1004,10,FALSE))</f>
        <v/>
      </c>
      <c r="E37" s="8">
        <f>IF($B37="","",VLOOKUP($B37,Invoices!$B$5:$I$1004,8,FALSE))</f>
        <v/>
      </c>
      <c r="F37" s="6">
        <f>IF($B37="","",Settings!$C$7-$E37)</f>
        <v/>
      </c>
      <c r="G37" s="6">
        <f>IF($B37="","",IF($F37&lt;0,"Monitor - not yet due",IF($F37&lt;7,"Reminder 1 - email",IF($F37&lt;14,"Reminder 2 - email",IF($F37&lt;30,"Phone AP contact",IF($F37&lt;60,"Final notice - letter","Escalate to collections"))))))</f>
        <v/>
      </c>
      <c r="H37" s="8">
        <f>IF($B37="","",IF($F37&lt;0,$E37,IF($F37&lt;7,$E37+0,IF($F37&lt;14,$E37+7,IF($F37&lt;30,$E37+14,IF($F37&lt;60,$E37+30,$E37+60))))))</f>
        <v/>
      </c>
      <c r="I37" s="6">
        <f>IF($B37="","",IF($F37&lt;0,"-",IF($F37&lt;14,"T1 - friendly reminder",IF($F37&lt;30,"T2 - firm reminder",IF($F37&lt;60,"T3 - final notice","T4 - escalation")))))</f>
        <v/>
      </c>
    </row>
    <row r="38" spans="3:9">
      <c r="C38" s="6">
        <f>IF($B38="","",VLOOKUP($B38,Invoices!$B$5:$E$1004,4,FALSE))</f>
        <v/>
      </c>
      <c r="D38" s="5">
        <f>IF($B38="","",VLOOKUP($B38,Invoices!$B$5:$K$1004,10,FALSE))</f>
        <v/>
      </c>
      <c r="E38" s="8">
        <f>IF($B38="","",VLOOKUP($B38,Invoices!$B$5:$I$1004,8,FALSE))</f>
        <v/>
      </c>
      <c r="F38" s="6">
        <f>IF($B38="","",Settings!$C$7-$E38)</f>
        <v/>
      </c>
      <c r="G38" s="6">
        <f>IF($B38="","",IF($F38&lt;0,"Monitor - not yet due",IF($F38&lt;7,"Reminder 1 - email",IF($F38&lt;14,"Reminder 2 - email",IF($F38&lt;30,"Phone AP contact",IF($F38&lt;60,"Final notice - letter","Escalate to collections"))))))</f>
        <v/>
      </c>
      <c r="H38" s="8">
        <f>IF($B38="","",IF($F38&lt;0,$E38,IF($F38&lt;7,$E38+0,IF($F38&lt;14,$E38+7,IF($F38&lt;30,$E38+14,IF($F38&lt;60,$E38+30,$E38+60))))))</f>
        <v/>
      </c>
      <c r="I38" s="6">
        <f>IF($B38="","",IF($F38&lt;0,"-",IF($F38&lt;14,"T1 - friendly reminder",IF($F38&lt;30,"T2 - firm reminder",IF($F38&lt;60,"T3 - final notice","T4 - escalation")))))</f>
        <v/>
      </c>
    </row>
    <row r="39" spans="3:9">
      <c r="C39" s="6">
        <f>IF($B39="","",VLOOKUP($B39,Invoices!$B$5:$E$1004,4,FALSE))</f>
        <v/>
      </c>
      <c r="D39" s="5">
        <f>IF($B39="","",VLOOKUP($B39,Invoices!$B$5:$K$1004,10,FALSE))</f>
        <v/>
      </c>
      <c r="E39" s="8">
        <f>IF($B39="","",VLOOKUP($B39,Invoices!$B$5:$I$1004,8,FALSE))</f>
        <v/>
      </c>
      <c r="F39" s="6">
        <f>IF($B39="","",Settings!$C$7-$E39)</f>
        <v/>
      </c>
      <c r="G39" s="6">
        <f>IF($B39="","",IF($F39&lt;0,"Monitor - not yet due",IF($F39&lt;7,"Reminder 1 - email",IF($F39&lt;14,"Reminder 2 - email",IF($F39&lt;30,"Phone AP contact",IF($F39&lt;60,"Final notice - letter","Escalate to collections"))))))</f>
        <v/>
      </c>
      <c r="H39" s="8">
        <f>IF($B39="","",IF($F39&lt;0,$E39,IF($F39&lt;7,$E39+0,IF($F39&lt;14,$E39+7,IF($F39&lt;30,$E39+14,IF($F39&lt;60,$E39+30,$E39+60))))))</f>
        <v/>
      </c>
      <c r="I39" s="6">
        <f>IF($B39="","",IF($F39&lt;0,"-",IF($F39&lt;14,"T1 - friendly reminder",IF($F39&lt;30,"T2 - firm reminder",IF($F39&lt;60,"T3 - final notice","T4 - escalation")))))</f>
        <v/>
      </c>
    </row>
    <row r="40" spans="3:9">
      <c r="C40" s="6">
        <f>IF($B40="","",VLOOKUP($B40,Invoices!$B$5:$E$1004,4,FALSE))</f>
        <v/>
      </c>
      <c r="D40" s="5">
        <f>IF($B40="","",VLOOKUP($B40,Invoices!$B$5:$K$1004,10,FALSE))</f>
        <v/>
      </c>
      <c r="E40" s="8">
        <f>IF($B40="","",VLOOKUP($B40,Invoices!$B$5:$I$1004,8,FALSE))</f>
        <v/>
      </c>
      <c r="F40" s="6">
        <f>IF($B40="","",Settings!$C$7-$E40)</f>
        <v/>
      </c>
      <c r="G40" s="6">
        <f>IF($B40="","",IF($F40&lt;0,"Monitor - not yet due",IF($F40&lt;7,"Reminder 1 - email",IF($F40&lt;14,"Reminder 2 - email",IF($F40&lt;30,"Phone AP contact",IF($F40&lt;60,"Final notice - letter","Escalate to collections"))))))</f>
        <v/>
      </c>
      <c r="H40" s="8">
        <f>IF($B40="","",IF($F40&lt;0,$E40,IF($F40&lt;7,$E40+0,IF($F40&lt;14,$E40+7,IF($F40&lt;30,$E40+14,IF($F40&lt;60,$E40+30,$E40+60))))))</f>
        <v/>
      </c>
      <c r="I40" s="6">
        <f>IF($B40="","",IF($F40&lt;0,"-",IF($F40&lt;14,"T1 - friendly reminder",IF($F40&lt;30,"T2 - firm reminder",IF($F40&lt;60,"T3 - final notice","T4 - escalation")))))</f>
        <v/>
      </c>
    </row>
    <row r="41" spans="3:9">
      <c r="C41" s="6">
        <f>IF($B41="","",VLOOKUP($B41,Invoices!$B$5:$E$1004,4,FALSE))</f>
        <v/>
      </c>
      <c r="D41" s="5">
        <f>IF($B41="","",VLOOKUP($B41,Invoices!$B$5:$K$1004,10,FALSE))</f>
        <v/>
      </c>
      <c r="E41" s="8">
        <f>IF($B41="","",VLOOKUP($B41,Invoices!$B$5:$I$1004,8,FALSE))</f>
        <v/>
      </c>
      <c r="F41" s="6">
        <f>IF($B41="","",Settings!$C$7-$E41)</f>
        <v/>
      </c>
      <c r="G41" s="6">
        <f>IF($B41="","",IF($F41&lt;0,"Monitor - not yet due",IF($F41&lt;7,"Reminder 1 - email",IF($F41&lt;14,"Reminder 2 - email",IF($F41&lt;30,"Phone AP contact",IF($F41&lt;60,"Final notice - letter","Escalate to collections"))))))</f>
        <v/>
      </c>
      <c r="H41" s="8">
        <f>IF($B41="","",IF($F41&lt;0,$E41,IF($F41&lt;7,$E41+0,IF($F41&lt;14,$E41+7,IF($F41&lt;30,$E41+14,IF($F41&lt;60,$E41+30,$E41+60))))))</f>
        <v/>
      </c>
      <c r="I41" s="6">
        <f>IF($B41="","",IF($F41&lt;0,"-",IF($F41&lt;14,"T1 - friendly reminder",IF($F41&lt;30,"T2 - firm reminder",IF($F41&lt;60,"T3 - final notice","T4 - escalation")))))</f>
        <v/>
      </c>
    </row>
    <row r="42" spans="3:9">
      <c r="C42" s="6">
        <f>IF($B42="","",VLOOKUP($B42,Invoices!$B$5:$E$1004,4,FALSE))</f>
        <v/>
      </c>
      <c r="D42" s="5">
        <f>IF($B42="","",VLOOKUP($B42,Invoices!$B$5:$K$1004,10,FALSE))</f>
        <v/>
      </c>
      <c r="E42" s="8">
        <f>IF($B42="","",VLOOKUP($B42,Invoices!$B$5:$I$1004,8,FALSE))</f>
        <v/>
      </c>
      <c r="F42" s="6">
        <f>IF($B42="","",Settings!$C$7-$E42)</f>
        <v/>
      </c>
      <c r="G42" s="6">
        <f>IF($B42="","",IF($F42&lt;0,"Monitor - not yet due",IF($F42&lt;7,"Reminder 1 - email",IF($F42&lt;14,"Reminder 2 - email",IF($F42&lt;30,"Phone AP contact",IF($F42&lt;60,"Final notice - letter","Escalate to collections"))))))</f>
        <v/>
      </c>
      <c r="H42" s="8">
        <f>IF($B42="","",IF($F42&lt;0,$E42,IF($F42&lt;7,$E42+0,IF($F42&lt;14,$E42+7,IF($F42&lt;30,$E42+14,IF($F42&lt;60,$E42+30,$E42+60))))))</f>
        <v/>
      </c>
      <c r="I42" s="6">
        <f>IF($B42="","",IF($F42&lt;0,"-",IF($F42&lt;14,"T1 - friendly reminder",IF($F42&lt;30,"T2 - firm reminder",IF($F42&lt;60,"T3 - final notice","T4 - escalation")))))</f>
        <v/>
      </c>
    </row>
    <row r="43" spans="3:9">
      <c r="C43" s="6">
        <f>IF($B43="","",VLOOKUP($B43,Invoices!$B$5:$E$1004,4,FALSE))</f>
        <v/>
      </c>
      <c r="D43" s="5">
        <f>IF($B43="","",VLOOKUP($B43,Invoices!$B$5:$K$1004,10,FALSE))</f>
        <v/>
      </c>
      <c r="E43" s="8">
        <f>IF($B43="","",VLOOKUP($B43,Invoices!$B$5:$I$1004,8,FALSE))</f>
        <v/>
      </c>
      <c r="F43" s="6">
        <f>IF($B43="","",Settings!$C$7-$E43)</f>
        <v/>
      </c>
      <c r="G43" s="6">
        <f>IF($B43="","",IF($F43&lt;0,"Monitor - not yet due",IF($F43&lt;7,"Reminder 1 - email",IF($F43&lt;14,"Reminder 2 - email",IF($F43&lt;30,"Phone AP contact",IF($F43&lt;60,"Final notice - letter","Escalate to collections"))))))</f>
        <v/>
      </c>
      <c r="H43" s="8">
        <f>IF($B43="","",IF($F43&lt;0,$E43,IF($F43&lt;7,$E43+0,IF($F43&lt;14,$E43+7,IF($F43&lt;30,$E43+14,IF($F43&lt;60,$E43+30,$E43+60))))))</f>
        <v/>
      </c>
      <c r="I43" s="6">
        <f>IF($B43="","",IF($F43&lt;0,"-",IF($F43&lt;14,"T1 - friendly reminder",IF($F43&lt;30,"T2 - firm reminder",IF($F43&lt;60,"T3 - final notice","T4 - escalation")))))</f>
        <v/>
      </c>
    </row>
    <row r="44" spans="3:9">
      <c r="C44" s="6">
        <f>IF($B44="","",VLOOKUP($B44,Invoices!$B$5:$E$1004,4,FALSE))</f>
        <v/>
      </c>
      <c r="D44" s="5">
        <f>IF($B44="","",VLOOKUP($B44,Invoices!$B$5:$K$1004,10,FALSE))</f>
        <v/>
      </c>
      <c r="E44" s="8">
        <f>IF($B44="","",VLOOKUP($B44,Invoices!$B$5:$I$1004,8,FALSE))</f>
        <v/>
      </c>
      <c r="F44" s="6">
        <f>IF($B44="","",Settings!$C$7-$E44)</f>
        <v/>
      </c>
      <c r="G44" s="6">
        <f>IF($B44="","",IF($F44&lt;0,"Monitor - not yet due",IF($F44&lt;7,"Reminder 1 - email",IF($F44&lt;14,"Reminder 2 - email",IF($F44&lt;30,"Phone AP contact",IF($F44&lt;60,"Final notice - letter","Escalate to collections"))))))</f>
        <v/>
      </c>
      <c r="H44" s="8">
        <f>IF($B44="","",IF($F44&lt;0,$E44,IF($F44&lt;7,$E44+0,IF($F44&lt;14,$E44+7,IF($F44&lt;30,$E44+14,IF($F44&lt;60,$E44+30,$E44+60))))))</f>
        <v/>
      </c>
      <c r="I44" s="6">
        <f>IF($B44="","",IF($F44&lt;0,"-",IF($F44&lt;14,"T1 - friendly reminder",IF($F44&lt;30,"T2 - firm reminder",IF($F44&lt;60,"T3 - final notice","T4 - escalation")))))</f>
        <v/>
      </c>
    </row>
    <row r="45" spans="3:9">
      <c r="C45" s="6">
        <f>IF($B45="","",VLOOKUP($B45,Invoices!$B$5:$E$1004,4,FALSE))</f>
        <v/>
      </c>
      <c r="D45" s="5">
        <f>IF($B45="","",VLOOKUP($B45,Invoices!$B$5:$K$1004,10,FALSE))</f>
        <v/>
      </c>
      <c r="E45" s="8">
        <f>IF($B45="","",VLOOKUP($B45,Invoices!$B$5:$I$1004,8,FALSE))</f>
        <v/>
      </c>
      <c r="F45" s="6">
        <f>IF($B45="","",Settings!$C$7-$E45)</f>
        <v/>
      </c>
      <c r="G45" s="6">
        <f>IF($B45="","",IF($F45&lt;0,"Monitor - not yet due",IF($F45&lt;7,"Reminder 1 - email",IF($F45&lt;14,"Reminder 2 - email",IF($F45&lt;30,"Phone AP contact",IF($F45&lt;60,"Final notice - letter","Escalate to collections"))))))</f>
        <v/>
      </c>
      <c r="H45" s="8">
        <f>IF($B45="","",IF($F45&lt;0,$E45,IF($F45&lt;7,$E45+0,IF($F45&lt;14,$E45+7,IF($F45&lt;30,$E45+14,IF($F45&lt;60,$E45+30,$E45+60))))))</f>
        <v/>
      </c>
      <c r="I45" s="6">
        <f>IF($B45="","",IF($F45&lt;0,"-",IF($F45&lt;14,"T1 - friendly reminder",IF($F45&lt;30,"T2 - firm reminder",IF($F45&lt;60,"T3 - final notice","T4 - escalation")))))</f>
        <v/>
      </c>
    </row>
    <row r="46" spans="3:9">
      <c r="C46" s="6">
        <f>IF($B46="","",VLOOKUP($B46,Invoices!$B$5:$E$1004,4,FALSE))</f>
        <v/>
      </c>
      <c r="D46" s="5">
        <f>IF($B46="","",VLOOKUP($B46,Invoices!$B$5:$K$1004,10,FALSE))</f>
        <v/>
      </c>
      <c r="E46" s="8">
        <f>IF($B46="","",VLOOKUP($B46,Invoices!$B$5:$I$1004,8,FALSE))</f>
        <v/>
      </c>
      <c r="F46" s="6">
        <f>IF($B46="","",Settings!$C$7-$E46)</f>
        <v/>
      </c>
      <c r="G46" s="6">
        <f>IF($B46="","",IF($F46&lt;0,"Monitor - not yet due",IF($F46&lt;7,"Reminder 1 - email",IF($F46&lt;14,"Reminder 2 - email",IF($F46&lt;30,"Phone AP contact",IF($F46&lt;60,"Final notice - letter","Escalate to collections"))))))</f>
        <v/>
      </c>
      <c r="H46" s="8">
        <f>IF($B46="","",IF($F46&lt;0,$E46,IF($F46&lt;7,$E46+0,IF($F46&lt;14,$E46+7,IF($F46&lt;30,$E46+14,IF($F46&lt;60,$E46+30,$E46+60))))))</f>
        <v/>
      </c>
      <c r="I46" s="6">
        <f>IF($B46="","",IF($F46&lt;0,"-",IF($F46&lt;14,"T1 - friendly reminder",IF($F46&lt;30,"T2 - firm reminder",IF($F46&lt;60,"T3 - final notice","T4 - escalation")))))</f>
        <v/>
      </c>
    </row>
    <row r="47" spans="3:9">
      <c r="C47" s="6">
        <f>IF($B47="","",VLOOKUP($B47,Invoices!$B$5:$E$1004,4,FALSE))</f>
        <v/>
      </c>
      <c r="D47" s="5">
        <f>IF($B47="","",VLOOKUP($B47,Invoices!$B$5:$K$1004,10,FALSE))</f>
        <v/>
      </c>
      <c r="E47" s="8">
        <f>IF($B47="","",VLOOKUP($B47,Invoices!$B$5:$I$1004,8,FALSE))</f>
        <v/>
      </c>
      <c r="F47" s="6">
        <f>IF($B47="","",Settings!$C$7-$E47)</f>
        <v/>
      </c>
      <c r="G47" s="6">
        <f>IF($B47="","",IF($F47&lt;0,"Monitor - not yet due",IF($F47&lt;7,"Reminder 1 - email",IF($F47&lt;14,"Reminder 2 - email",IF($F47&lt;30,"Phone AP contact",IF($F47&lt;60,"Final notice - letter","Escalate to collections"))))))</f>
        <v/>
      </c>
      <c r="H47" s="8">
        <f>IF($B47="","",IF($F47&lt;0,$E47,IF($F47&lt;7,$E47+0,IF($F47&lt;14,$E47+7,IF($F47&lt;30,$E47+14,IF($F47&lt;60,$E47+30,$E47+60))))))</f>
        <v/>
      </c>
      <c r="I47" s="6">
        <f>IF($B47="","",IF($F47&lt;0,"-",IF($F47&lt;14,"T1 - friendly reminder",IF($F47&lt;30,"T2 - firm reminder",IF($F47&lt;60,"T3 - final notice","T4 - escalation")))))</f>
        <v/>
      </c>
    </row>
    <row r="48" spans="3:9">
      <c r="C48" s="6">
        <f>IF($B48="","",VLOOKUP($B48,Invoices!$B$5:$E$1004,4,FALSE))</f>
        <v/>
      </c>
      <c r="D48" s="5">
        <f>IF($B48="","",VLOOKUP($B48,Invoices!$B$5:$K$1004,10,FALSE))</f>
        <v/>
      </c>
      <c r="E48" s="8">
        <f>IF($B48="","",VLOOKUP($B48,Invoices!$B$5:$I$1004,8,FALSE))</f>
        <v/>
      </c>
      <c r="F48" s="6">
        <f>IF($B48="","",Settings!$C$7-$E48)</f>
        <v/>
      </c>
      <c r="G48" s="6">
        <f>IF($B48="","",IF($F48&lt;0,"Monitor - not yet due",IF($F48&lt;7,"Reminder 1 - email",IF($F48&lt;14,"Reminder 2 - email",IF($F48&lt;30,"Phone AP contact",IF($F48&lt;60,"Final notice - letter","Escalate to collections"))))))</f>
        <v/>
      </c>
      <c r="H48" s="8">
        <f>IF($B48="","",IF($F48&lt;0,$E48,IF($F48&lt;7,$E48+0,IF($F48&lt;14,$E48+7,IF($F48&lt;30,$E48+14,IF($F48&lt;60,$E48+30,$E48+60))))))</f>
        <v/>
      </c>
      <c r="I48" s="6">
        <f>IF($B48="","",IF($F48&lt;0,"-",IF($F48&lt;14,"T1 - friendly reminder",IF($F48&lt;30,"T2 - firm reminder",IF($F48&lt;60,"T3 - final notice","T4 - escalation")))))</f>
        <v/>
      </c>
    </row>
    <row r="49" spans="3:9">
      <c r="C49" s="6">
        <f>IF($B49="","",VLOOKUP($B49,Invoices!$B$5:$E$1004,4,FALSE))</f>
        <v/>
      </c>
      <c r="D49" s="5">
        <f>IF($B49="","",VLOOKUP($B49,Invoices!$B$5:$K$1004,10,FALSE))</f>
        <v/>
      </c>
      <c r="E49" s="8">
        <f>IF($B49="","",VLOOKUP($B49,Invoices!$B$5:$I$1004,8,FALSE))</f>
        <v/>
      </c>
      <c r="F49" s="6">
        <f>IF($B49="","",Settings!$C$7-$E49)</f>
        <v/>
      </c>
      <c r="G49" s="6">
        <f>IF($B49="","",IF($F49&lt;0,"Monitor - not yet due",IF($F49&lt;7,"Reminder 1 - email",IF($F49&lt;14,"Reminder 2 - email",IF($F49&lt;30,"Phone AP contact",IF($F49&lt;60,"Final notice - letter","Escalate to collections"))))))</f>
        <v/>
      </c>
      <c r="H49" s="8">
        <f>IF($B49="","",IF($F49&lt;0,$E49,IF($F49&lt;7,$E49+0,IF($F49&lt;14,$E49+7,IF($F49&lt;30,$E49+14,IF($F49&lt;60,$E49+30,$E49+60))))))</f>
        <v/>
      </c>
      <c r="I49" s="6">
        <f>IF($B49="","",IF($F49&lt;0,"-",IF($F49&lt;14,"T1 - friendly reminder",IF($F49&lt;30,"T2 - firm reminder",IF($F49&lt;60,"T3 - final notice","T4 - escalation")))))</f>
        <v/>
      </c>
    </row>
    <row r="50" spans="3:9">
      <c r="C50" s="6">
        <f>IF($B50="","",VLOOKUP($B50,Invoices!$B$5:$E$1004,4,FALSE))</f>
        <v/>
      </c>
      <c r="D50" s="5">
        <f>IF($B50="","",VLOOKUP($B50,Invoices!$B$5:$K$1004,10,FALSE))</f>
        <v/>
      </c>
      <c r="E50" s="8">
        <f>IF($B50="","",VLOOKUP($B50,Invoices!$B$5:$I$1004,8,FALSE))</f>
        <v/>
      </c>
      <c r="F50" s="6">
        <f>IF($B50="","",Settings!$C$7-$E50)</f>
        <v/>
      </c>
      <c r="G50" s="6">
        <f>IF($B50="","",IF($F50&lt;0,"Monitor - not yet due",IF($F50&lt;7,"Reminder 1 - email",IF($F50&lt;14,"Reminder 2 - email",IF($F50&lt;30,"Phone AP contact",IF($F50&lt;60,"Final notice - letter","Escalate to collections"))))))</f>
        <v/>
      </c>
      <c r="H50" s="8">
        <f>IF($B50="","",IF($F50&lt;0,$E50,IF($F50&lt;7,$E50+0,IF($F50&lt;14,$E50+7,IF($F50&lt;30,$E50+14,IF($F50&lt;60,$E50+30,$E50+60))))))</f>
        <v/>
      </c>
      <c r="I50" s="6">
        <f>IF($B50="","",IF($F50&lt;0,"-",IF($F50&lt;14,"T1 - friendly reminder",IF($F50&lt;30,"T2 - firm reminder",IF($F50&lt;60,"T3 - final notice","T4 - escalation")))))</f>
        <v/>
      </c>
    </row>
    <row r="51" spans="3:9">
      <c r="C51" s="6">
        <f>IF($B51="","",VLOOKUP($B51,Invoices!$B$5:$E$1004,4,FALSE))</f>
        <v/>
      </c>
      <c r="D51" s="5">
        <f>IF($B51="","",VLOOKUP($B51,Invoices!$B$5:$K$1004,10,FALSE))</f>
        <v/>
      </c>
      <c r="E51" s="8">
        <f>IF($B51="","",VLOOKUP($B51,Invoices!$B$5:$I$1004,8,FALSE))</f>
        <v/>
      </c>
      <c r="F51" s="6">
        <f>IF($B51="","",Settings!$C$7-$E51)</f>
        <v/>
      </c>
      <c r="G51" s="6">
        <f>IF($B51="","",IF($F51&lt;0,"Monitor - not yet due",IF($F51&lt;7,"Reminder 1 - email",IF($F51&lt;14,"Reminder 2 - email",IF($F51&lt;30,"Phone AP contact",IF($F51&lt;60,"Final notice - letter","Escalate to collections"))))))</f>
        <v/>
      </c>
      <c r="H51" s="8">
        <f>IF($B51="","",IF($F51&lt;0,$E51,IF($F51&lt;7,$E51+0,IF($F51&lt;14,$E51+7,IF($F51&lt;30,$E51+14,IF($F51&lt;60,$E51+30,$E51+60))))))</f>
        <v/>
      </c>
      <c r="I51" s="6">
        <f>IF($B51="","",IF($F51&lt;0,"-",IF($F51&lt;14,"T1 - friendly reminder",IF($F51&lt;30,"T2 - firm reminder",IF($F51&lt;60,"T3 - final notice","T4 - escalation")))))</f>
        <v/>
      </c>
    </row>
    <row r="52" spans="3:9">
      <c r="C52" s="6">
        <f>IF($B52="","",VLOOKUP($B52,Invoices!$B$5:$E$1004,4,FALSE))</f>
        <v/>
      </c>
      <c r="D52" s="5">
        <f>IF($B52="","",VLOOKUP($B52,Invoices!$B$5:$K$1004,10,FALSE))</f>
        <v/>
      </c>
      <c r="E52" s="8">
        <f>IF($B52="","",VLOOKUP($B52,Invoices!$B$5:$I$1004,8,FALSE))</f>
        <v/>
      </c>
      <c r="F52" s="6">
        <f>IF($B52="","",Settings!$C$7-$E52)</f>
        <v/>
      </c>
      <c r="G52" s="6">
        <f>IF($B52="","",IF($F52&lt;0,"Monitor - not yet due",IF($F52&lt;7,"Reminder 1 - email",IF($F52&lt;14,"Reminder 2 - email",IF($F52&lt;30,"Phone AP contact",IF($F52&lt;60,"Final notice - letter","Escalate to collections"))))))</f>
        <v/>
      </c>
      <c r="H52" s="8">
        <f>IF($B52="","",IF($F52&lt;0,$E52,IF($F52&lt;7,$E52+0,IF($F52&lt;14,$E52+7,IF($F52&lt;30,$E52+14,IF($F52&lt;60,$E52+30,$E52+60))))))</f>
        <v/>
      </c>
      <c r="I52" s="6">
        <f>IF($B52="","",IF($F52&lt;0,"-",IF($F52&lt;14,"T1 - friendly reminder",IF($F52&lt;30,"T2 - firm reminder",IF($F52&lt;60,"T3 - final notice","T4 - escalation")))))</f>
        <v/>
      </c>
    </row>
    <row r="53" spans="3:9">
      <c r="C53" s="6">
        <f>IF($B53="","",VLOOKUP($B53,Invoices!$B$5:$E$1004,4,FALSE))</f>
        <v/>
      </c>
      <c r="D53" s="5">
        <f>IF($B53="","",VLOOKUP($B53,Invoices!$B$5:$K$1004,10,FALSE))</f>
        <v/>
      </c>
      <c r="E53" s="8">
        <f>IF($B53="","",VLOOKUP($B53,Invoices!$B$5:$I$1004,8,FALSE))</f>
        <v/>
      </c>
      <c r="F53" s="6">
        <f>IF($B53="","",Settings!$C$7-$E53)</f>
        <v/>
      </c>
      <c r="G53" s="6">
        <f>IF($B53="","",IF($F53&lt;0,"Monitor - not yet due",IF($F53&lt;7,"Reminder 1 - email",IF($F53&lt;14,"Reminder 2 - email",IF($F53&lt;30,"Phone AP contact",IF($F53&lt;60,"Final notice - letter","Escalate to collections"))))))</f>
        <v/>
      </c>
      <c r="H53" s="8">
        <f>IF($B53="","",IF($F53&lt;0,$E53,IF($F53&lt;7,$E53+0,IF($F53&lt;14,$E53+7,IF($F53&lt;30,$E53+14,IF($F53&lt;60,$E53+30,$E53+60))))))</f>
        <v/>
      </c>
      <c r="I53" s="6">
        <f>IF($B53="","",IF($F53&lt;0,"-",IF($F53&lt;14,"T1 - friendly reminder",IF($F53&lt;30,"T2 - firm reminder",IF($F53&lt;60,"T3 - final notice","T4 - escalation")))))</f>
        <v/>
      </c>
    </row>
    <row r="54" spans="3:9">
      <c r="C54" s="6">
        <f>IF($B54="","",VLOOKUP($B54,Invoices!$B$5:$E$1004,4,FALSE))</f>
        <v/>
      </c>
      <c r="D54" s="5">
        <f>IF($B54="","",VLOOKUP($B54,Invoices!$B$5:$K$1004,10,FALSE))</f>
        <v/>
      </c>
      <c r="E54" s="8">
        <f>IF($B54="","",VLOOKUP($B54,Invoices!$B$5:$I$1004,8,FALSE))</f>
        <v/>
      </c>
      <c r="F54" s="6">
        <f>IF($B54="","",Settings!$C$7-$E54)</f>
        <v/>
      </c>
      <c r="G54" s="6">
        <f>IF($B54="","",IF($F54&lt;0,"Monitor - not yet due",IF($F54&lt;7,"Reminder 1 - email",IF($F54&lt;14,"Reminder 2 - email",IF($F54&lt;30,"Phone AP contact",IF($F54&lt;60,"Final notice - letter","Escalate to collections"))))))</f>
        <v/>
      </c>
      <c r="H54" s="8">
        <f>IF($B54="","",IF($F54&lt;0,$E54,IF($F54&lt;7,$E54+0,IF($F54&lt;14,$E54+7,IF($F54&lt;30,$E54+14,IF($F54&lt;60,$E54+30,$E54+60))))))</f>
        <v/>
      </c>
      <c r="I54" s="6">
        <f>IF($B54="","",IF($F54&lt;0,"-",IF($F54&lt;14,"T1 - friendly reminder",IF($F54&lt;30,"T2 - firm reminder",IF($F54&lt;60,"T3 - final notice","T4 - escalation")))))</f>
        <v/>
      </c>
    </row>
    <row r="55" spans="3:9">
      <c r="C55" s="6">
        <f>IF($B55="","",VLOOKUP($B55,Invoices!$B$5:$E$1004,4,FALSE))</f>
        <v/>
      </c>
      <c r="D55" s="5">
        <f>IF($B55="","",VLOOKUP($B55,Invoices!$B$5:$K$1004,10,FALSE))</f>
        <v/>
      </c>
      <c r="E55" s="8">
        <f>IF($B55="","",VLOOKUP($B55,Invoices!$B$5:$I$1004,8,FALSE))</f>
        <v/>
      </c>
      <c r="F55" s="6">
        <f>IF($B55="","",Settings!$C$7-$E55)</f>
        <v/>
      </c>
      <c r="G55" s="6">
        <f>IF($B55="","",IF($F55&lt;0,"Monitor - not yet due",IF($F55&lt;7,"Reminder 1 - email",IF($F55&lt;14,"Reminder 2 - email",IF($F55&lt;30,"Phone AP contact",IF($F55&lt;60,"Final notice - letter","Escalate to collections"))))))</f>
        <v/>
      </c>
      <c r="H55" s="8">
        <f>IF($B55="","",IF($F55&lt;0,$E55,IF($F55&lt;7,$E55+0,IF($F55&lt;14,$E55+7,IF($F55&lt;30,$E55+14,IF($F55&lt;60,$E55+30,$E55+60))))))</f>
        <v/>
      </c>
      <c r="I55" s="6">
        <f>IF($B55="","",IF($F55&lt;0,"-",IF($F55&lt;14,"T1 - friendly reminder",IF($F55&lt;30,"T2 - firm reminder",IF($F55&lt;60,"T3 - final notice","T4 - escalation")))))</f>
        <v/>
      </c>
    </row>
    <row r="56" spans="3:9">
      <c r="C56" s="6">
        <f>IF($B56="","",VLOOKUP($B56,Invoices!$B$5:$E$1004,4,FALSE))</f>
        <v/>
      </c>
      <c r="D56" s="5">
        <f>IF($B56="","",VLOOKUP($B56,Invoices!$B$5:$K$1004,10,FALSE))</f>
        <v/>
      </c>
      <c r="E56" s="8">
        <f>IF($B56="","",VLOOKUP($B56,Invoices!$B$5:$I$1004,8,FALSE))</f>
        <v/>
      </c>
      <c r="F56" s="6">
        <f>IF($B56="","",Settings!$C$7-$E56)</f>
        <v/>
      </c>
      <c r="G56" s="6">
        <f>IF($B56="","",IF($F56&lt;0,"Monitor - not yet due",IF($F56&lt;7,"Reminder 1 - email",IF($F56&lt;14,"Reminder 2 - email",IF($F56&lt;30,"Phone AP contact",IF($F56&lt;60,"Final notice - letter","Escalate to collections"))))))</f>
        <v/>
      </c>
      <c r="H56" s="8">
        <f>IF($B56="","",IF($F56&lt;0,$E56,IF($F56&lt;7,$E56+0,IF($F56&lt;14,$E56+7,IF($F56&lt;30,$E56+14,IF($F56&lt;60,$E56+30,$E56+60))))))</f>
        <v/>
      </c>
      <c r="I56" s="6">
        <f>IF($B56="","",IF($F56&lt;0,"-",IF($F56&lt;14,"T1 - friendly reminder",IF($F56&lt;30,"T2 - firm reminder",IF($F56&lt;60,"T3 - final notice","T4 - escalation")))))</f>
        <v/>
      </c>
    </row>
    <row r="57" spans="3:9">
      <c r="C57" s="6">
        <f>IF($B57="","",VLOOKUP($B57,Invoices!$B$5:$E$1004,4,FALSE))</f>
        <v/>
      </c>
      <c r="D57" s="5">
        <f>IF($B57="","",VLOOKUP($B57,Invoices!$B$5:$K$1004,10,FALSE))</f>
        <v/>
      </c>
      <c r="E57" s="8">
        <f>IF($B57="","",VLOOKUP($B57,Invoices!$B$5:$I$1004,8,FALSE))</f>
        <v/>
      </c>
      <c r="F57" s="6">
        <f>IF($B57="","",Settings!$C$7-$E57)</f>
        <v/>
      </c>
      <c r="G57" s="6">
        <f>IF($B57="","",IF($F57&lt;0,"Monitor - not yet due",IF($F57&lt;7,"Reminder 1 - email",IF($F57&lt;14,"Reminder 2 - email",IF($F57&lt;30,"Phone AP contact",IF($F57&lt;60,"Final notice - letter","Escalate to collections"))))))</f>
        <v/>
      </c>
      <c r="H57" s="8">
        <f>IF($B57="","",IF($F57&lt;0,$E57,IF($F57&lt;7,$E57+0,IF($F57&lt;14,$E57+7,IF($F57&lt;30,$E57+14,IF($F57&lt;60,$E57+30,$E57+60))))))</f>
        <v/>
      </c>
      <c r="I57" s="6">
        <f>IF($B57="","",IF($F57&lt;0,"-",IF($F57&lt;14,"T1 - friendly reminder",IF($F57&lt;30,"T2 - firm reminder",IF($F57&lt;60,"T3 - final notice","T4 - escalation")))))</f>
        <v/>
      </c>
    </row>
    <row r="58" spans="3:9">
      <c r="C58" s="6">
        <f>IF($B58="","",VLOOKUP($B58,Invoices!$B$5:$E$1004,4,FALSE))</f>
        <v/>
      </c>
      <c r="D58" s="5">
        <f>IF($B58="","",VLOOKUP($B58,Invoices!$B$5:$K$1004,10,FALSE))</f>
        <v/>
      </c>
      <c r="E58" s="8">
        <f>IF($B58="","",VLOOKUP($B58,Invoices!$B$5:$I$1004,8,FALSE))</f>
        <v/>
      </c>
      <c r="F58" s="6">
        <f>IF($B58="","",Settings!$C$7-$E58)</f>
        <v/>
      </c>
      <c r="G58" s="6">
        <f>IF($B58="","",IF($F58&lt;0,"Monitor - not yet due",IF($F58&lt;7,"Reminder 1 - email",IF($F58&lt;14,"Reminder 2 - email",IF($F58&lt;30,"Phone AP contact",IF($F58&lt;60,"Final notice - letter","Escalate to collections"))))))</f>
        <v/>
      </c>
      <c r="H58" s="8">
        <f>IF($B58="","",IF($F58&lt;0,$E58,IF($F58&lt;7,$E58+0,IF($F58&lt;14,$E58+7,IF($F58&lt;30,$E58+14,IF($F58&lt;60,$E58+30,$E58+60))))))</f>
        <v/>
      </c>
      <c r="I58" s="6">
        <f>IF($B58="","",IF($F58&lt;0,"-",IF($F58&lt;14,"T1 - friendly reminder",IF($F58&lt;30,"T2 - firm reminder",IF($F58&lt;60,"T3 - final notice","T4 - escalation")))))</f>
        <v/>
      </c>
    </row>
    <row r="59" spans="3:9">
      <c r="C59" s="6">
        <f>IF($B59="","",VLOOKUP($B59,Invoices!$B$5:$E$1004,4,FALSE))</f>
        <v/>
      </c>
      <c r="D59" s="5">
        <f>IF($B59="","",VLOOKUP($B59,Invoices!$B$5:$K$1004,10,FALSE))</f>
        <v/>
      </c>
      <c r="E59" s="8">
        <f>IF($B59="","",VLOOKUP($B59,Invoices!$B$5:$I$1004,8,FALSE))</f>
        <v/>
      </c>
      <c r="F59" s="6">
        <f>IF($B59="","",Settings!$C$7-$E59)</f>
        <v/>
      </c>
      <c r="G59" s="6">
        <f>IF($B59="","",IF($F59&lt;0,"Monitor - not yet due",IF($F59&lt;7,"Reminder 1 - email",IF($F59&lt;14,"Reminder 2 - email",IF($F59&lt;30,"Phone AP contact",IF($F59&lt;60,"Final notice - letter","Escalate to collections"))))))</f>
        <v/>
      </c>
      <c r="H59" s="8">
        <f>IF($B59="","",IF($F59&lt;0,$E59,IF($F59&lt;7,$E59+0,IF($F59&lt;14,$E59+7,IF($F59&lt;30,$E59+14,IF($F59&lt;60,$E59+30,$E59+60))))))</f>
        <v/>
      </c>
      <c r="I59" s="6">
        <f>IF($B59="","",IF($F59&lt;0,"-",IF($F59&lt;14,"T1 - friendly reminder",IF($F59&lt;30,"T2 - firm reminder",IF($F59&lt;60,"T3 - final notice","T4 - escalation")))))</f>
        <v/>
      </c>
    </row>
    <row r="60" spans="3:9">
      <c r="C60" s="6">
        <f>IF($B60="","",VLOOKUP($B60,Invoices!$B$5:$E$1004,4,FALSE))</f>
        <v/>
      </c>
      <c r="D60" s="5">
        <f>IF($B60="","",VLOOKUP($B60,Invoices!$B$5:$K$1004,10,FALSE))</f>
        <v/>
      </c>
      <c r="E60" s="8">
        <f>IF($B60="","",VLOOKUP($B60,Invoices!$B$5:$I$1004,8,FALSE))</f>
        <v/>
      </c>
      <c r="F60" s="6">
        <f>IF($B60="","",Settings!$C$7-$E60)</f>
        <v/>
      </c>
      <c r="G60" s="6">
        <f>IF($B60="","",IF($F60&lt;0,"Monitor - not yet due",IF($F60&lt;7,"Reminder 1 - email",IF($F60&lt;14,"Reminder 2 - email",IF($F60&lt;30,"Phone AP contact",IF($F60&lt;60,"Final notice - letter","Escalate to collections"))))))</f>
        <v/>
      </c>
      <c r="H60" s="8">
        <f>IF($B60="","",IF($F60&lt;0,$E60,IF($F60&lt;7,$E60+0,IF($F60&lt;14,$E60+7,IF($F60&lt;30,$E60+14,IF($F60&lt;60,$E60+30,$E60+60))))))</f>
        <v/>
      </c>
      <c r="I60" s="6">
        <f>IF($B60="","",IF($F60&lt;0,"-",IF($F60&lt;14,"T1 - friendly reminder",IF($F60&lt;30,"T2 - firm reminder",IF($F60&lt;60,"T3 - final notice","T4 - escalation")))))</f>
        <v/>
      </c>
    </row>
    <row r="61" spans="3:9">
      <c r="C61" s="6">
        <f>IF($B61="","",VLOOKUP($B61,Invoices!$B$5:$E$1004,4,FALSE))</f>
        <v/>
      </c>
      <c r="D61" s="5">
        <f>IF($B61="","",VLOOKUP($B61,Invoices!$B$5:$K$1004,10,FALSE))</f>
        <v/>
      </c>
      <c r="E61" s="8">
        <f>IF($B61="","",VLOOKUP($B61,Invoices!$B$5:$I$1004,8,FALSE))</f>
        <v/>
      </c>
      <c r="F61" s="6">
        <f>IF($B61="","",Settings!$C$7-$E61)</f>
        <v/>
      </c>
      <c r="G61" s="6">
        <f>IF($B61="","",IF($F61&lt;0,"Monitor - not yet due",IF($F61&lt;7,"Reminder 1 - email",IF($F61&lt;14,"Reminder 2 - email",IF($F61&lt;30,"Phone AP contact",IF($F61&lt;60,"Final notice - letter","Escalate to collections"))))))</f>
        <v/>
      </c>
      <c r="H61" s="8">
        <f>IF($B61="","",IF($F61&lt;0,$E61,IF($F61&lt;7,$E61+0,IF($F61&lt;14,$E61+7,IF($F61&lt;30,$E61+14,IF($F61&lt;60,$E61+30,$E61+60))))))</f>
        <v/>
      </c>
      <c r="I61" s="6">
        <f>IF($B61="","",IF($F61&lt;0,"-",IF($F61&lt;14,"T1 - friendly reminder",IF($F61&lt;30,"T2 - firm reminder",IF($F61&lt;60,"T3 - final notice","T4 - escalation")))))</f>
        <v/>
      </c>
    </row>
    <row r="62" spans="3:9">
      <c r="C62" s="6">
        <f>IF($B62="","",VLOOKUP($B62,Invoices!$B$5:$E$1004,4,FALSE))</f>
        <v/>
      </c>
      <c r="D62" s="5">
        <f>IF($B62="","",VLOOKUP($B62,Invoices!$B$5:$K$1004,10,FALSE))</f>
        <v/>
      </c>
      <c r="E62" s="8">
        <f>IF($B62="","",VLOOKUP($B62,Invoices!$B$5:$I$1004,8,FALSE))</f>
        <v/>
      </c>
      <c r="F62" s="6">
        <f>IF($B62="","",Settings!$C$7-$E62)</f>
        <v/>
      </c>
      <c r="G62" s="6">
        <f>IF($B62="","",IF($F62&lt;0,"Monitor - not yet due",IF($F62&lt;7,"Reminder 1 - email",IF($F62&lt;14,"Reminder 2 - email",IF($F62&lt;30,"Phone AP contact",IF($F62&lt;60,"Final notice - letter","Escalate to collections"))))))</f>
        <v/>
      </c>
      <c r="H62" s="8">
        <f>IF($B62="","",IF($F62&lt;0,$E62,IF($F62&lt;7,$E62+0,IF($F62&lt;14,$E62+7,IF($F62&lt;30,$E62+14,IF($F62&lt;60,$E62+30,$E62+60))))))</f>
        <v/>
      </c>
      <c r="I62" s="6">
        <f>IF($B62="","",IF($F62&lt;0,"-",IF($F62&lt;14,"T1 - friendly reminder",IF($F62&lt;30,"T2 - firm reminder",IF($F62&lt;60,"T3 - final notice","T4 - escalation")))))</f>
        <v/>
      </c>
    </row>
    <row r="63" spans="3:9">
      <c r="C63" s="6">
        <f>IF($B63="","",VLOOKUP($B63,Invoices!$B$5:$E$1004,4,FALSE))</f>
        <v/>
      </c>
      <c r="D63" s="5">
        <f>IF($B63="","",VLOOKUP($B63,Invoices!$B$5:$K$1004,10,FALSE))</f>
        <v/>
      </c>
      <c r="E63" s="8">
        <f>IF($B63="","",VLOOKUP($B63,Invoices!$B$5:$I$1004,8,FALSE))</f>
        <v/>
      </c>
      <c r="F63" s="6">
        <f>IF($B63="","",Settings!$C$7-$E63)</f>
        <v/>
      </c>
      <c r="G63" s="6">
        <f>IF($B63="","",IF($F63&lt;0,"Monitor - not yet due",IF($F63&lt;7,"Reminder 1 - email",IF($F63&lt;14,"Reminder 2 - email",IF($F63&lt;30,"Phone AP contact",IF($F63&lt;60,"Final notice - letter","Escalate to collections"))))))</f>
        <v/>
      </c>
      <c r="H63" s="8">
        <f>IF($B63="","",IF($F63&lt;0,$E63,IF($F63&lt;7,$E63+0,IF($F63&lt;14,$E63+7,IF($F63&lt;30,$E63+14,IF($F63&lt;60,$E63+30,$E63+60))))))</f>
        <v/>
      </c>
      <c r="I63" s="6">
        <f>IF($B63="","",IF($F63&lt;0,"-",IF($F63&lt;14,"T1 - friendly reminder",IF($F63&lt;30,"T2 - firm reminder",IF($F63&lt;60,"T3 - final notice","T4 - escalation")))))</f>
        <v/>
      </c>
    </row>
    <row r="64" spans="3:9">
      <c r="C64" s="6">
        <f>IF($B64="","",VLOOKUP($B64,Invoices!$B$5:$E$1004,4,FALSE))</f>
        <v/>
      </c>
      <c r="D64" s="5">
        <f>IF($B64="","",VLOOKUP($B64,Invoices!$B$5:$K$1004,10,FALSE))</f>
        <v/>
      </c>
      <c r="E64" s="8">
        <f>IF($B64="","",VLOOKUP($B64,Invoices!$B$5:$I$1004,8,FALSE))</f>
        <v/>
      </c>
      <c r="F64" s="6">
        <f>IF($B64="","",Settings!$C$7-$E64)</f>
        <v/>
      </c>
      <c r="G64" s="6">
        <f>IF($B64="","",IF($F64&lt;0,"Monitor - not yet due",IF($F64&lt;7,"Reminder 1 - email",IF($F64&lt;14,"Reminder 2 - email",IF($F64&lt;30,"Phone AP contact",IF($F64&lt;60,"Final notice - letter","Escalate to collections"))))))</f>
        <v/>
      </c>
      <c r="H64" s="8">
        <f>IF($B64="","",IF($F64&lt;0,$E64,IF($F64&lt;7,$E64+0,IF($F64&lt;14,$E64+7,IF($F64&lt;30,$E64+14,IF($F64&lt;60,$E64+30,$E64+60))))))</f>
        <v/>
      </c>
      <c r="I64" s="6">
        <f>IF($B64="","",IF($F64&lt;0,"-",IF($F64&lt;14,"T1 - friendly reminder",IF($F64&lt;30,"T2 - firm reminder",IF($F64&lt;60,"T3 - final notice","T4 - escalation")))))</f>
        <v/>
      </c>
    </row>
    <row r="65" spans="3:9">
      <c r="C65" s="6">
        <f>IF($B65="","",VLOOKUP($B65,Invoices!$B$5:$E$1004,4,FALSE))</f>
        <v/>
      </c>
      <c r="D65" s="5">
        <f>IF($B65="","",VLOOKUP($B65,Invoices!$B$5:$K$1004,10,FALSE))</f>
        <v/>
      </c>
      <c r="E65" s="8">
        <f>IF($B65="","",VLOOKUP($B65,Invoices!$B$5:$I$1004,8,FALSE))</f>
        <v/>
      </c>
      <c r="F65" s="6">
        <f>IF($B65="","",Settings!$C$7-$E65)</f>
        <v/>
      </c>
      <c r="G65" s="6">
        <f>IF($B65="","",IF($F65&lt;0,"Monitor - not yet due",IF($F65&lt;7,"Reminder 1 - email",IF($F65&lt;14,"Reminder 2 - email",IF($F65&lt;30,"Phone AP contact",IF($F65&lt;60,"Final notice - letter","Escalate to collections"))))))</f>
        <v/>
      </c>
      <c r="H65" s="8">
        <f>IF($B65="","",IF($F65&lt;0,$E65,IF($F65&lt;7,$E65+0,IF($F65&lt;14,$E65+7,IF($F65&lt;30,$E65+14,IF($F65&lt;60,$E65+30,$E65+60))))))</f>
        <v/>
      </c>
      <c r="I65" s="6">
        <f>IF($B65="","",IF($F65&lt;0,"-",IF($F65&lt;14,"T1 - friendly reminder",IF($F65&lt;30,"T2 - firm reminder",IF($F65&lt;60,"T3 - final notice","T4 - escalation")))))</f>
        <v/>
      </c>
    </row>
    <row r="66" spans="3:9">
      <c r="C66" s="6">
        <f>IF($B66="","",VLOOKUP($B66,Invoices!$B$5:$E$1004,4,FALSE))</f>
        <v/>
      </c>
      <c r="D66" s="5">
        <f>IF($B66="","",VLOOKUP($B66,Invoices!$B$5:$K$1004,10,FALSE))</f>
        <v/>
      </c>
      <c r="E66" s="8">
        <f>IF($B66="","",VLOOKUP($B66,Invoices!$B$5:$I$1004,8,FALSE))</f>
        <v/>
      </c>
      <c r="F66" s="6">
        <f>IF($B66="","",Settings!$C$7-$E66)</f>
        <v/>
      </c>
      <c r="G66" s="6">
        <f>IF($B66="","",IF($F66&lt;0,"Monitor - not yet due",IF($F66&lt;7,"Reminder 1 - email",IF($F66&lt;14,"Reminder 2 - email",IF($F66&lt;30,"Phone AP contact",IF($F66&lt;60,"Final notice - letter","Escalate to collections"))))))</f>
        <v/>
      </c>
      <c r="H66" s="8">
        <f>IF($B66="","",IF($F66&lt;0,$E66,IF($F66&lt;7,$E66+0,IF($F66&lt;14,$E66+7,IF($F66&lt;30,$E66+14,IF($F66&lt;60,$E66+30,$E66+60))))))</f>
        <v/>
      </c>
      <c r="I66" s="6">
        <f>IF($B66="","",IF($F66&lt;0,"-",IF($F66&lt;14,"T1 - friendly reminder",IF($F66&lt;30,"T2 - firm reminder",IF($F66&lt;60,"T3 - final notice","T4 - escalation")))))</f>
        <v/>
      </c>
    </row>
    <row r="67" spans="3:9">
      <c r="C67" s="6">
        <f>IF($B67="","",VLOOKUP($B67,Invoices!$B$5:$E$1004,4,FALSE))</f>
        <v/>
      </c>
      <c r="D67" s="5">
        <f>IF($B67="","",VLOOKUP($B67,Invoices!$B$5:$K$1004,10,FALSE))</f>
        <v/>
      </c>
      <c r="E67" s="8">
        <f>IF($B67="","",VLOOKUP($B67,Invoices!$B$5:$I$1004,8,FALSE))</f>
        <v/>
      </c>
      <c r="F67" s="6">
        <f>IF($B67="","",Settings!$C$7-$E67)</f>
        <v/>
      </c>
      <c r="G67" s="6">
        <f>IF($B67="","",IF($F67&lt;0,"Monitor - not yet due",IF($F67&lt;7,"Reminder 1 - email",IF($F67&lt;14,"Reminder 2 - email",IF($F67&lt;30,"Phone AP contact",IF($F67&lt;60,"Final notice - letter","Escalate to collections"))))))</f>
        <v/>
      </c>
      <c r="H67" s="8">
        <f>IF($B67="","",IF($F67&lt;0,$E67,IF($F67&lt;7,$E67+0,IF($F67&lt;14,$E67+7,IF($F67&lt;30,$E67+14,IF($F67&lt;60,$E67+30,$E67+60))))))</f>
        <v/>
      </c>
      <c r="I67" s="6">
        <f>IF($B67="","",IF($F67&lt;0,"-",IF($F67&lt;14,"T1 - friendly reminder",IF($F67&lt;30,"T2 - firm reminder",IF($F67&lt;60,"T3 - final notice","T4 - escalation")))))</f>
        <v/>
      </c>
    </row>
    <row r="68" spans="3:9">
      <c r="C68" s="6">
        <f>IF($B68="","",VLOOKUP($B68,Invoices!$B$5:$E$1004,4,FALSE))</f>
        <v/>
      </c>
      <c r="D68" s="5">
        <f>IF($B68="","",VLOOKUP($B68,Invoices!$B$5:$K$1004,10,FALSE))</f>
        <v/>
      </c>
      <c r="E68" s="8">
        <f>IF($B68="","",VLOOKUP($B68,Invoices!$B$5:$I$1004,8,FALSE))</f>
        <v/>
      </c>
      <c r="F68" s="6">
        <f>IF($B68="","",Settings!$C$7-$E68)</f>
        <v/>
      </c>
      <c r="G68" s="6">
        <f>IF($B68="","",IF($F68&lt;0,"Monitor - not yet due",IF($F68&lt;7,"Reminder 1 - email",IF($F68&lt;14,"Reminder 2 - email",IF($F68&lt;30,"Phone AP contact",IF($F68&lt;60,"Final notice - letter","Escalate to collections"))))))</f>
        <v/>
      </c>
      <c r="H68" s="8">
        <f>IF($B68="","",IF($F68&lt;0,$E68,IF($F68&lt;7,$E68+0,IF($F68&lt;14,$E68+7,IF($F68&lt;30,$E68+14,IF($F68&lt;60,$E68+30,$E68+60))))))</f>
        <v/>
      </c>
      <c r="I68" s="6">
        <f>IF($B68="","",IF($F68&lt;0,"-",IF($F68&lt;14,"T1 - friendly reminder",IF($F68&lt;30,"T2 - firm reminder",IF($F68&lt;60,"T3 - final notice","T4 - escalation")))))</f>
        <v/>
      </c>
    </row>
    <row r="69" spans="3:9">
      <c r="C69" s="6">
        <f>IF($B69="","",VLOOKUP($B69,Invoices!$B$5:$E$1004,4,FALSE))</f>
        <v/>
      </c>
      <c r="D69" s="5">
        <f>IF($B69="","",VLOOKUP($B69,Invoices!$B$5:$K$1004,10,FALSE))</f>
        <v/>
      </c>
      <c r="E69" s="8">
        <f>IF($B69="","",VLOOKUP($B69,Invoices!$B$5:$I$1004,8,FALSE))</f>
        <v/>
      </c>
      <c r="F69" s="6">
        <f>IF($B69="","",Settings!$C$7-$E69)</f>
        <v/>
      </c>
      <c r="G69" s="6">
        <f>IF($B69="","",IF($F69&lt;0,"Monitor - not yet due",IF($F69&lt;7,"Reminder 1 - email",IF($F69&lt;14,"Reminder 2 - email",IF($F69&lt;30,"Phone AP contact",IF($F69&lt;60,"Final notice - letter","Escalate to collections"))))))</f>
        <v/>
      </c>
      <c r="H69" s="8">
        <f>IF($B69="","",IF($F69&lt;0,$E69,IF($F69&lt;7,$E69+0,IF($F69&lt;14,$E69+7,IF($F69&lt;30,$E69+14,IF($F69&lt;60,$E69+30,$E69+60))))))</f>
        <v/>
      </c>
      <c r="I69" s="6">
        <f>IF($B69="","",IF($F69&lt;0,"-",IF($F69&lt;14,"T1 - friendly reminder",IF($F69&lt;30,"T2 - firm reminder",IF($F69&lt;60,"T3 - final notice","T4 - escalation")))))</f>
        <v/>
      </c>
    </row>
    <row r="70" spans="3:9">
      <c r="C70" s="6">
        <f>IF($B70="","",VLOOKUP($B70,Invoices!$B$5:$E$1004,4,FALSE))</f>
        <v/>
      </c>
      <c r="D70" s="5">
        <f>IF($B70="","",VLOOKUP($B70,Invoices!$B$5:$K$1004,10,FALSE))</f>
        <v/>
      </c>
      <c r="E70" s="8">
        <f>IF($B70="","",VLOOKUP($B70,Invoices!$B$5:$I$1004,8,FALSE))</f>
        <v/>
      </c>
      <c r="F70" s="6">
        <f>IF($B70="","",Settings!$C$7-$E70)</f>
        <v/>
      </c>
      <c r="G70" s="6">
        <f>IF($B70="","",IF($F70&lt;0,"Monitor - not yet due",IF($F70&lt;7,"Reminder 1 - email",IF($F70&lt;14,"Reminder 2 - email",IF($F70&lt;30,"Phone AP contact",IF($F70&lt;60,"Final notice - letter","Escalate to collections"))))))</f>
        <v/>
      </c>
      <c r="H70" s="8">
        <f>IF($B70="","",IF($F70&lt;0,$E70,IF($F70&lt;7,$E70+0,IF($F70&lt;14,$E70+7,IF($F70&lt;30,$E70+14,IF($F70&lt;60,$E70+30,$E70+60))))))</f>
        <v/>
      </c>
      <c r="I70" s="6">
        <f>IF($B70="","",IF($F70&lt;0,"-",IF($F70&lt;14,"T1 - friendly reminder",IF($F70&lt;30,"T2 - firm reminder",IF($F70&lt;60,"T3 - final notice","T4 - escalation")))))</f>
        <v/>
      </c>
    </row>
    <row r="71" spans="3:9">
      <c r="C71" s="6">
        <f>IF($B71="","",VLOOKUP($B71,Invoices!$B$5:$E$1004,4,FALSE))</f>
        <v/>
      </c>
      <c r="D71" s="5">
        <f>IF($B71="","",VLOOKUP($B71,Invoices!$B$5:$K$1004,10,FALSE))</f>
        <v/>
      </c>
      <c r="E71" s="8">
        <f>IF($B71="","",VLOOKUP($B71,Invoices!$B$5:$I$1004,8,FALSE))</f>
        <v/>
      </c>
      <c r="F71" s="6">
        <f>IF($B71="","",Settings!$C$7-$E71)</f>
        <v/>
      </c>
      <c r="G71" s="6">
        <f>IF($B71="","",IF($F71&lt;0,"Monitor - not yet due",IF($F71&lt;7,"Reminder 1 - email",IF($F71&lt;14,"Reminder 2 - email",IF($F71&lt;30,"Phone AP contact",IF($F71&lt;60,"Final notice - letter","Escalate to collections"))))))</f>
        <v/>
      </c>
      <c r="H71" s="8">
        <f>IF($B71="","",IF($F71&lt;0,$E71,IF($F71&lt;7,$E71+0,IF($F71&lt;14,$E71+7,IF($F71&lt;30,$E71+14,IF($F71&lt;60,$E71+30,$E71+60))))))</f>
        <v/>
      </c>
      <c r="I71" s="6">
        <f>IF($B71="","",IF($F71&lt;0,"-",IF($F71&lt;14,"T1 - friendly reminder",IF($F71&lt;30,"T2 - firm reminder",IF($F71&lt;60,"T3 - final notice","T4 - escalation")))))</f>
        <v/>
      </c>
    </row>
    <row r="72" spans="3:9">
      <c r="C72" s="6">
        <f>IF($B72="","",VLOOKUP($B72,Invoices!$B$5:$E$1004,4,FALSE))</f>
        <v/>
      </c>
      <c r="D72" s="5">
        <f>IF($B72="","",VLOOKUP($B72,Invoices!$B$5:$K$1004,10,FALSE))</f>
        <v/>
      </c>
      <c r="E72" s="8">
        <f>IF($B72="","",VLOOKUP($B72,Invoices!$B$5:$I$1004,8,FALSE))</f>
        <v/>
      </c>
      <c r="F72" s="6">
        <f>IF($B72="","",Settings!$C$7-$E72)</f>
        <v/>
      </c>
      <c r="G72" s="6">
        <f>IF($B72="","",IF($F72&lt;0,"Monitor - not yet due",IF($F72&lt;7,"Reminder 1 - email",IF($F72&lt;14,"Reminder 2 - email",IF($F72&lt;30,"Phone AP contact",IF($F72&lt;60,"Final notice - letter","Escalate to collections"))))))</f>
        <v/>
      </c>
      <c r="H72" s="8">
        <f>IF($B72="","",IF($F72&lt;0,$E72,IF($F72&lt;7,$E72+0,IF($F72&lt;14,$E72+7,IF($F72&lt;30,$E72+14,IF($F72&lt;60,$E72+30,$E72+60))))))</f>
        <v/>
      </c>
      <c r="I72" s="6">
        <f>IF($B72="","",IF($F72&lt;0,"-",IF($F72&lt;14,"T1 - friendly reminder",IF($F72&lt;30,"T2 - firm reminder",IF($F72&lt;60,"T3 - final notice","T4 - escalation")))))</f>
        <v/>
      </c>
    </row>
    <row r="73" spans="3:9">
      <c r="C73" s="6">
        <f>IF($B73="","",VLOOKUP($B73,Invoices!$B$5:$E$1004,4,FALSE))</f>
        <v/>
      </c>
      <c r="D73" s="5">
        <f>IF($B73="","",VLOOKUP($B73,Invoices!$B$5:$K$1004,10,FALSE))</f>
        <v/>
      </c>
      <c r="E73" s="8">
        <f>IF($B73="","",VLOOKUP($B73,Invoices!$B$5:$I$1004,8,FALSE))</f>
        <v/>
      </c>
      <c r="F73" s="6">
        <f>IF($B73="","",Settings!$C$7-$E73)</f>
        <v/>
      </c>
      <c r="G73" s="6">
        <f>IF($B73="","",IF($F73&lt;0,"Monitor - not yet due",IF($F73&lt;7,"Reminder 1 - email",IF($F73&lt;14,"Reminder 2 - email",IF($F73&lt;30,"Phone AP contact",IF($F73&lt;60,"Final notice - letter","Escalate to collections"))))))</f>
        <v/>
      </c>
      <c r="H73" s="8">
        <f>IF($B73="","",IF($F73&lt;0,$E73,IF($F73&lt;7,$E73+0,IF($F73&lt;14,$E73+7,IF($F73&lt;30,$E73+14,IF($F73&lt;60,$E73+30,$E73+60))))))</f>
        <v/>
      </c>
      <c r="I73" s="6">
        <f>IF($B73="","",IF($F73&lt;0,"-",IF($F73&lt;14,"T1 - friendly reminder",IF($F73&lt;30,"T2 - firm reminder",IF($F73&lt;60,"T3 - final notice","T4 - escalation")))))</f>
        <v/>
      </c>
    </row>
    <row r="74" spans="3:9">
      <c r="C74" s="6">
        <f>IF($B74="","",VLOOKUP($B74,Invoices!$B$5:$E$1004,4,FALSE))</f>
        <v/>
      </c>
      <c r="D74" s="5">
        <f>IF($B74="","",VLOOKUP($B74,Invoices!$B$5:$K$1004,10,FALSE))</f>
        <v/>
      </c>
      <c r="E74" s="8">
        <f>IF($B74="","",VLOOKUP($B74,Invoices!$B$5:$I$1004,8,FALSE))</f>
        <v/>
      </c>
      <c r="F74" s="6">
        <f>IF($B74="","",Settings!$C$7-$E74)</f>
        <v/>
      </c>
      <c r="G74" s="6">
        <f>IF($B74="","",IF($F74&lt;0,"Monitor - not yet due",IF($F74&lt;7,"Reminder 1 - email",IF($F74&lt;14,"Reminder 2 - email",IF($F74&lt;30,"Phone AP contact",IF($F74&lt;60,"Final notice - letter","Escalate to collections"))))))</f>
        <v/>
      </c>
      <c r="H74" s="8">
        <f>IF($B74="","",IF($F74&lt;0,$E74,IF($F74&lt;7,$E74+0,IF($F74&lt;14,$E74+7,IF($F74&lt;30,$E74+14,IF($F74&lt;60,$E74+30,$E74+60))))))</f>
        <v/>
      </c>
      <c r="I74" s="6">
        <f>IF($B74="","",IF($F74&lt;0,"-",IF($F74&lt;14,"T1 - friendly reminder",IF($F74&lt;30,"T2 - firm reminder",IF($F74&lt;60,"T3 - final notice","T4 - escalation")))))</f>
        <v/>
      </c>
    </row>
    <row r="75" spans="3:9">
      <c r="C75" s="6">
        <f>IF($B75="","",VLOOKUP($B75,Invoices!$B$5:$E$1004,4,FALSE))</f>
        <v/>
      </c>
      <c r="D75" s="5">
        <f>IF($B75="","",VLOOKUP($B75,Invoices!$B$5:$K$1004,10,FALSE))</f>
        <v/>
      </c>
      <c r="E75" s="8">
        <f>IF($B75="","",VLOOKUP($B75,Invoices!$B$5:$I$1004,8,FALSE))</f>
        <v/>
      </c>
      <c r="F75" s="6">
        <f>IF($B75="","",Settings!$C$7-$E75)</f>
        <v/>
      </c>
      <c r="G75" s="6">
        <f>IF($B75="","",IF($F75&lt;0,"Monitor - not yet due",IF($F75&lt;7,"Reminder 1 - email",IF($F75&lt;14,"Reminder 2 - email",IF($F75&lt;30,"Phone AP contact",IF($F75&lt;60,"Final notice - letter","Escalate to collections"))))))</f>
        <v/>
      </c>
      <c r="H75" s="8">
        <f>IF($B75="","",IF($F75&lt;0,$E75,IF($F75&lt;7,$E75+0,IF($F75&lt;14,$E75+7,IF($F75&lt;30,$E75+14,IF($F75&lt;60,$E75+30,$E75+60))))))</f>
        <v/>
      </c>
      <c r="I75" s="6">
        <f>IF($B75="","",IF($F75&lt;0,"-",IF($F75&lt;14,"T1 - friendly reminder",IF($F75&lt;30,"T2 - firm reminder",IF($F75&lt;60,"T3 - final notice","T4 - escalation")))))</f>
        <v/>
      </c>
    </row>
    <row r="76" spans="3:9">
      <c r="C76" s="6">
        <f>IF($B76="","",VLOOKUP($B76,Invoices!$B$5:$E$1004,4,FALSE))</f>
        <v/>
      </c>
      <c r="D76" s="5">
        <f>IF($B76="","",VLOOKUP($B76,Invoices!$B$5:$K$1004,10,FALSE))</f>
        <v/>
      </c>
      <c r="E76" s="8">
        <f>IF($B76="","",VLOOKUP($B76,Invoices!$B$5:$I$1004,8,FALSE))</f>
        <v/>
      </c>
      <c r="F76" s="6">
        <f>IF($B76="","",Settings!$C$7-$E76)</f>
        <v/>
      </c>
      <c r="G76" s="6">
        <f>IF($B76="","",IF($F76&lt;0,"Monitor - not yet due",IF($F76&lt;7,"Reminder 1 - email",IF($F76&lt;14,"Reminder 2 - email",IF($F76&lt;30,"Phone AP contact",IF($F76&lt;60,"Final notice - letter","Escalate to collections"))))))</f>
        <v/>
      </c>
      <c r="H76" s="8">
        <f>IF($B76="","",IF($F76&lt;0,$E76,IF($F76&lt;7,$E76+0,IF($F76&lt;14,$E76+7,IF($F76&lt;30,$E76+14,IF($F76&lt;60,$E76+30,$E76+60))))))</f>
        <v/>
      </c>
      <c r="I76" s="6">
        <f>IF($B76="","",IF($F76&lt;0,"-",IF($F76&lt;14,"T1 - friendly reminder",IF($F76&lt;30,"T2 - firm reminder",IF($F76&lt;60,"T3 - final notice","T4 - escalation")))))</f>
        <v/>
      </c>
    </row>
    <row r="77" spans="3:9">
      <c r="C77" s="6">
        <f>IF($B77="","",VLOOKUP($B77,Invoices!$B$5:$E$1004,4,FALSE))</f>
        <v/>
      </c>
      <c r="D77" s="5">
        <f>IF($B77="","",VLOOKUP($B77,Invoices!$B$5:$K$1004,10,FALSE))</f>
        <v/>
      </c>
      <c r="E77" s="8">
        <f>IF($B77="","",VLOOKUP($B77,Invoices!$B$5:$I$1004,8,FALSE))</f>
        <v/>
      </c>
      <c r="F77" s="6">
        <f>IF($B77="","",Settings!$C$7-$E77)</f>
        <v/>
      </c>
      <c r="G77" s="6">
        <f>IF($B77="","",IF($F77&lt;0,"Monitor - not yet due",IF($F77&lt;7,"Reminder 1 - email",IF($F77&lt;14,"Reminder 2 - email",IF($F77&lt;30,"Phone AP contact",IF($F77&lt;60,"Final notice - letter","Escalate to collections"))))))</f>
        <v/>
      </c>
      <c r="H77" s="8">
        <f>IF($B77="","",IF($F77&lt;0,$E77,IF($F77&lt;7,$E77+0,IF($F77&lt;14,$E77+7,IF($F77&lt;30,$E77+14,IF($F77&lt;60,$E77+30,$E77+60))))))</f>
        <v/>
      </c>
      <c r="I77" s="6">
        <f>IF($B77="","",IF($F77&lt;0,"-",IF($F77&lt;14,"T1 - friendly reminder",IF($F77&lt;30,"T2 - firm reminder",IF($F77&lt;60,"T3 - final notice","T4 - escalation")))))</f>
        <v/>
      </c>
    </row>
    <row r="78" spans="3:9">
      <c r="C78" s="6">
        <f>IF($B78="","",VLOOKUP($B78,Invoices!$B$5:$E$1004,4,FALSE))</f>
        <v/>
      </c>
      <c r="D78" s="5">
        <f>IF($B78="","",VLOOKUP($B78,Invoices!$B$5:$K$1004,10,FALSE))</f>
        <v/>
      </c>
      <c r="E78" s="8">
        <f>IF($B78="","",VLOOKUP($B78,Invoices!$B$5:$I$1004,8,FALSE))</f>
        <v/>
      </c>
      <c r="F78" s="6">
        <f>IF($B78="","",Settings!$C$7-$E78)</f>
        <v/>
      </c>
      <c r="G78" s="6">
        <f>IF($B78="","",IF($F78&lt;0,"Monitor - not yet due",IF($F78&lt;7,"Reminder 1 - email",IF($F78&lt;14,"Reminder 2 - email",IF($F78&lt;30,"Phone AP contact",IF($F78&lt;60,"Final notice - letter","Escalate to collections"))))))</f>
        <v/>
      </c>
      <c r="H78" s="8">
        <f>IF($B78="","",IF($F78&lt;0,$E78,IF($F78&lt;7,$E78+0,IF($F78&lt;14,$E78+7,IF($F78&lt;30,$E78+14,IF($F78&lt;60,$E78+30,$E78+60))))))</f>
        <v/>
      </c>
      <c r="I78" s="6">
        <f>IF($B78="","",IF($F78&lt;0,"-",IF($F78&lt;14,"T1 - friendly reminder",IF($F78&lt;30,"T2 - firm reminder",IF($F78&lt;60,"T3 - final notice","T4 - escalation")))))</f>
        <v/>
      </c>
    </row>
    <row r="79" spans="3:9">
      <c r="C79" s="6">
        <f>IF($B79="","",VLOOKUP($B79,Invoices!$B$5:$E$1004,4,FALSE))</f>
        <v/>
      </c>
      <c r="D79" s="5">
        <f>IF($B79="","",VLOOKUP($B79,Invoices!$B$5:$K$1004,10,FALSE))</f>
        <v/>
      </c>
      <c r="E79" s="8">
        <f>IF($B79="","",VLOOKUP($B79,Invoices!$B$5:$I$1004,8,FALSE))</f>
        <v/>
      </c>
      <c r="F79" s="6">
        <f>IF($B79="","",Settings!$C$7-$E79)</f>
        <v/>
      </c>
      <c r="G79" s="6">
        <f>IF($B79="","",IF($F79&lt;0,"Monitor - not yet due",IF($F79&lt;7,"Reminder 1 - email",IF($F79&lt;14,"Reminder 2 - email",IF($F79&lt;30,"Phone AP contact",IF($F79&lt;60,"Final notice - letter","Escalate to collections"))))))</f>
        <v/>
      </c>
      <c r="H79" s="8">
        <f>IF($B79="","",IF($F79&lt;0,$E79,IF($F79&lt;7,$E79+0,IF($F79&lt;14,$E79+7,IF($F79&lt;30,$E79+14,IF($F79&lt;60,$E79+30,$E79+60))))))</f>
        <v/>
      </c>
      <c r="I79" s="6">
        <f>IF($B79="","",IF($F79&lt;0,"-",IF($F79&lt;14,"T1 - friendly reminder",IF($F79&lt;30,"T2 - firm reminder",IF($F79&lt;60,"T3 - final notice","T4 - escalation")))))</f>
        <v/>
      </c>
    </row>
    <row r="80" spans="3:9">
      <c r="C80" s="6">
        <f>IF($B80="","",VLOOKUP($B80,Invoices!$B$5:$E$1004,4,FALSE))</f>
        <v/>
      </c>
      <c r="D80" s="5">
        <f>IF($B80="","",VLOOKUP($B80,Invoices!$B$5:$K$1004,10,FALSE))</f>
        <v/>
      </c>
      <c r="E80" s="8">
        <f>IF($B80="","",VLOOKUP($B80,Invoices!$B$5:$I$1004,8,FALSE))</f>
        <v/>
      </c>
      <c r="F80" s="6">
        <f>IF($B80="","",Settings!$C$7-$E80)</f>
        <v/>
      </c>
      <c r="G80" s="6">
        <f>IF($B80="","",IF($F80&lt;0,"Monitor - not yet due",IF($F80&lt;7,"Reminder 1 - email",IF($F80&lt;14,"Reminder 2 - email",IF($F80&lt;30,"Phone AP contact",IF($F80&lt;60,"Final notice - letter","Escalate to collections"))))))</f>
        <v/>
      </c>
      <c r="H80" s="8">
        <f>IF($B80="","",IF($F80&lt;0,$E80,IF($F80&lt;7,$E80+0,IF($F80&lt;14,$E80+7,IF($F80&lt;30,$E80+14,IF($F80&lt;60,$E80+30,$E80+60))))))</f>
        <v/>
      </c>
      <c r="I80" s="6">
        <f>IF($B80="","",IF($F80&lt;0,"-",IF($F80&lt;14,"T1 - friendly reminder",IF($F80&lt;30,"T2 - firm reminder",IF($F80&lt;60,"T3 - final notice","T4 - escalation")))))</f>
        <v/>
      </c>
    </row>
    <row r="81" spans="3:9">
      <c r="C81" s="6">
        <f>IF($B81="","",VLOOKUP($B81,Invoices!$B$5:$E$1004,4,FALSE))</f>
        <v/>
      </c>
      <c r="D81" s="5">
        <f>IF($B81="","",VLOOKUP($B81,Invoices!$B$5:$K$1004,10,FALSE))</f>
        <v/>
      </c>
      <c r="E81" s="8">
        <f>IF($B81="","",VLOOKUP($B81,Invoices!$B$5:$I$1004,8,FALSE))</f>
        <v/>
      </c>
      <c r="F81" s="6">
        <f>IF($B81="","",Settings!$C$7-$E81)</f>
        <v/>
      </c>
      <c r="G81" s="6">
        <f>IF($B81="","",IF($F81&lt;0,"Monitor - not yet due",IF($F81&lt;7,"Reminder 1 - email",IF($F81&lt;14,"Reminder 2 - email",IF($F81&lt;30,"Phone AP contact",IF($F81&lt;60,"Final notice - letter","Escalate to collections"))))))</f>
        <v/>
      </c>
      <c r="H81" s="8">
        <f>IF($B81="","",IF($F81&lt;0,$E81,IF($F81&lt;7,$E81+0,IF($F81&lt;14,$E81+7,IF($F81&lt;30,$E81+14,IF($F81&lt;60,$E81+30,$E81+60))))))</f>
        <v/>
      </c>
      <c r="I81" s="6">
        <f>IF($B81="","",IF($F81&lt;0,"-",IF($F81&lt;14,"T1 - friendly reminder",IF($F81&lt;30,"T2 - firm reminder",IF($F81&lt;60,"T3 - final notice","T4 - escalation")))))</f>
        <v/>
      </c>
    </row>
    <row r="82" spans="3:9">
      <c r="C82" s="6">
        <f>IF($B82="","",VLOOKUP($B82,Invoices!$B$5:$E$1004,4,FALSE))</f>
        <v/>
      </c>
      <c r="D82" s="5">
        <f>IF($B82="","",VLOOKUP($B82,Invoices!$B$5:$K$1004,10,FALSE))</f>
        <v/>
      </c>
      <c r="E82" s="8">
        <f>IF($B82="","",VLOOKUP($B82,Invoices!$B$5:$I$1004,8,FALSE))</f>
        <v/>
      </c>
      <c r="F82" s="6">
        <f>IF($B82="","",Settings!$C$7-$E82)</f>
        <v/>
      </c>
      <c r="G82" s="6">
        <f>IF($B82="","",IF($F82&lt;0,"Monitor - not yet due",IF($F82&lt;7,"Reminder 1 - email",IF($F82&lt;14,"Reminder 2 - email",IF($F82&lt;30,"Phone AP contact",IF($F82&lt;60,"Final notice - letter","Escalate to collections"))))))</f>
        <v/>
      </c>
      <c r="H82" s="8">
        <f>IF($B82="","",IF($F82&lt;0,$E82,IF($F82&lt;7,$E82+0,IF($F82&lt;14,$E82+7,IF($F82&lt;30,$E82+14,IF($F82&lt;60,$E82+30,$E82+60))))))</f>
        <v/>
      </c>
      <c r="I82" s="6">
        <f>IF($B82="","",IF($F82&lt;0,"-",IF($F82&lt;14,"T1 - friendly reminder",IF($F82&lt;30,"T2 - firm reminder",IF($F82&lt;60,"T3 - final notice","T4 - escalation")))))</f>
        <v/>
      </c>
    </row>
    <row r="83" spans="3:9">
      <c r="C83" s="6">
        <f>IF($B83="","",VLOOKUP($B83,Invoices!$B$5:$E$1004,4,FALSE))</f>
        <v/>
      </c>
      <c r="D83" s="5">
        <f>IF($B83="","",VLOOKUP($B83,Invoices!$B$5:$K$1004,10,FALSE))</f>
        <v/>
      </c>
      <c r="E83" s="8">
        <f>IF($B83="","",VLOOKUP($B83,Invoices!$B$5:$I$1004,8,FALSE))</f>
        <v/>
      </c>
      <c r="F83" s="6">
        <f>IF($B83="","",Settings!$C$7-$E83)</f>
        <v/>
      </c>
      <c r="G83" s="6">
        <f>IF($B83="","",IF($F83&lt;0,"Monitor - not yet due",IF($F83&lt;7,"Reminder 1 - email",IF($F83&lt;14,"Reminder 2 - email",IF($F83&lt;30,"Phone AP contact",IF($F83&lt;60,"Final notice - letter","Escalate to collections"))))))</f>
        <v/>
      </c>
      <c r="H83" s="8">
        <f>IF($B83="","",IF($F83&lt;0,$E83,IF($F83&lt;7,$E83+0,IF($F83&lt;14,$E83+7,IF($F83&lt;30,$E83+14,IF($F83&lt;60,$E83+30,$E83+60))))))</f>
        <v/>
      </c>
      <c r="I83" s="6">
        <f>IF($B83="","",IF($F83&lt;0,"-",IF($F83&lt;14,"T1 - friendly reminder",IF($F83&lt;30,"T2 - firm reminder",IF($F83&lt;60,"T3 - final notice","T4 - escalation")))))</f>
        <v/>
      </c>
    </row>
    <row r="84" spans="3:9">
      <c r="C84" s="6">
        <f>IF($B84="","",VLOOKUP($B84,Invoices!$B$5:$E$1004,4,FALSE))</f>
        <v/>
      </c>
      <c r="D84" s="5">
        <f>IF($B84="","",VLOOKUP($B84,Invoices!$B$5:$K$1004,10,FALSE))</f>
        <v/>
      </c>
      <c r="E84" s="8">
        <f>IF($B84="","",VLOOKUP($B84,Invoices!$B$5:$I$1004,8,FALSE))</f>
        <v/>
      </c>
      <c r="F84" s="6">
        <f>IF($B84="","",Settings!$C$7-$E84)</f>
        <v/>
      </c>
      <c r="G84" s="6">
        <f>IF($B84="","",IF($F84&lt;0,"Monitor - not yet due",IF($F84&lt;7,"Reminder 1 - email",IF($F84&lt;14,"Reminder 2 - email",IF($F84&lt;30,"Phone AP contact",IF($F84&lt;60,"Final notice - letter","Escalate to collections"))))))</f>
        <v/>
      </c>
      <c r="H84" s="8">
        <f>IF($B84="","",IF($F84&lt;0,$E84,IF($F84&lt;7,$E84+0,IF($F84&lt;14,$E84+7,IF($F84&lt;30,$E84+14,IF($F84&lt;60,$E84+30,$E84+60))))))</f>
        <v/>
      </c>
      <c r="I84" s="6">
        <f>IF($B84="","",IF($F84&lt;0,"-",IF($F84&lt;14,"T1 - friendly reminder",IF($F84&lt;30,"T2 - firm reminder",IF($F84&lt;60,"T3 - final notice","T4 - escalation")))))</f>
        <v/>
      </c>
    </row>
    <row r="85" spans="3:9">
      <c r="C85" s="6">
        <f>IF($B85="","",VLOOKUP($B85,Invoices!$B$5:$E$1004,4,FALSE))</f>
        <v/>
      </c>
      <c r="D85" s="5">
        <f>IF($B85="","",VLOOKUP($B85,Invoices!$B$5:$K$1004,10,FALSE))</f>
        <v/>
      </c>
      <c r="E85" s="8">
        <f>IF($B85="","",VLOOKUP($B85,Invoices!$B$5:$I$1004,8,FALSE))</f>
        <v/>
      </c>
      <c r="F85" s="6">
        <f>IF($B85="","",Settings!$C$7-$E85)</f>
        <v/>
      </c>
      <c r="G85" s="6">
        <f>IF($B85="","",IF($F85&lt;0,"Monitor - not yet due",IF($F85&lt;7,"Reminder 1 - email",IF($F85&lt;14,"Reminder 2 - email",IF($F85&lt;30,"Phone AP contact",IF($F85&lt;60,"Final notice - letter","Escalate to collections"))))))</f>
        <v/>
      </c>
      <c r="H85" s="8">
        <f>IF($B85="","",IF($F85&lt;0,$E85,IF($F85&lt;7,$E85+0,IF($F85&lt;14,$E85+7,IF($F85&lt;30,$E85+14,IF($F85&lt;60,$E85+30,$E85+60))))))</f>
        <v/>
      </c>
      <c r="I85" s="6">
        <f>IF($B85="","",IF($F85&lt;0,"-",IF($F85&lt;14,"T1 - friendly reminder",IF($F85&lt;30,"T2 - firm reminder",IF($F85&lt;60,"T3 - final notice","T4 - escalation")))))</f>
        <v/>
      </c>
    </row>
    <row r="86" spans="3:9">
      <c r="C86" s="6">
        <f>IF($B86="","",VLOOKUP($B86,Invoices!$B$5:$E$1004,4,FALSE))</f>
        <v/>
      </c>
      <c r="D86" s="5">
        <f>IF($B86="","",VLOOKUP($B86,Invoices!$B$5:$K$1004,10,FALSE))</f>
        <v/>
      </c>
      <c r="E86" s="8">
        <f>IF($B86="","",VLOOKUP($B86,Invoices!$B$5:$I$1004,8,FALSE))</f>
        <v/>
      </c>
      <c r="F86" s="6">
        <f>IF($B86="","",Settings!$C$7-$E86)</f>
        <v/>
      </c>
      <c r="G86" s="6">
        <f>IF($B86="","",IF($F86&lt;0,"Monitor - not yet due",IF($F86&lt;7,"Reminder 1 - email",IF($F86&lt;14,"Reminder 2 - email",IF($F86&lt;30,"Phone AP contact",IF($F86&lt;60,"Final notice - letter","Escalate to collections"))))))</f>
        <v/>
      </c>
      <c r="H86" s="8">
        <f>IF($B86="","",IF($F86&lt;0,$E86,IF($F86&lt;7,$E86+0,IF($F86&lt;14,$E86+7,IF($F86&lt;30,$E86+14,IF($F86&lt;60,$E86+30,$E86+60))))))</f>
        <v/>
      </c>
      <c r="I86" s="6">
        <f>IF($B86="","",IF($F86&lt;0,"-",IF($F86&lt;14,"T1 - friendly reminder",IF($F86&lt;30,"T2 - firm reminder",IF($F86&lt;60,"T3 - final notice","T4 - escalation")))))</f>
        <v/>
      </c>
    </row>
    <row r="87" spans="3:9">
      <c r="C87" s="6">
        <f>IF($B87="","",VLOOKUP($B87,Invoices!$B$5:$E$1004,4,FALSE))</f>
        <v/>
      </c>
      <c r="D87" s="5">
        <f>IF($B87="","",VLOOKUP($B87,Invoices!$B$5:$K$1004,10,FALSE))</f>
        <v/>
      </c>
      <c r="E87" s="8">
        <f>IF($B87="","",VLOOKUP($B87,Invoices!$B$5:$I$1004,8,FALSE))</f>
        <v/>
      </c>
      <c r="F87" s="6">
        <f>IF($B87="","",Settings!$C$7-$E87)</f>
        <v/>
      </c>
      <c r="G87" s="6">
        <f>IF($B87="","",IF($F87&lt;0,"Monitor - not yet due",IF($F87&lt;7,"Reminder 1 - email",IF($F87&lt;14,"Reminder 2 - email",IF($F87&lt;30,"Phone AP contact",IF($F87&lt;60,"Final notice - letter","Escalate to collections"))))))</f>
        <v/>
      </c>
      <c r="H87" s="8">
        <f>IF($B87="","",IF($F87&lt;0,$E87,IF($F87&lt;7,$E87+0,IF($F87&lt;14,$E87+7,IF($F87&lt;30,$E87+14,IF($F87&lt;60,$E87+30,$E87+60))))))</f>
        <v/>
      </c>
      <c r="I87" s="6">
        <f>IF($B87="","",IF($F87&lt;0,"-",IF($F87&lt;14,"T1 - friendly reminder",IF($F87&lt;30,"T2 - firm reminder",IF($F87&lt;60,"T3 - final notice","T4 - escalation")))))</f>
        <v/>
      </c>
    </row>
    <row r="88" spans="3:9">
      <c r="C88" s="6">
        <f>IF($B88="","",VLOOKUP($B88,Invoices!$B$5:$E$1004,4,FALSE))</f>
        <v/>
      </c>
      <c r="D88" s="5">
        <f>IF($B88="","",VLOOKUP($B88,Invoices!$B$5:$K$1004,10,FALSE))</f>
        <v/>
      </c>
      <c r="E88" s="8">
        <f>IF($B88="","",VLOOKUP($B88,Invoices!$B$5:$I$1004,8,FALSE))</f>
        <v/>
      </c>
      <c r="F88" s="6">
        <f>IF($B88="","",Settings!$C$7-$E88)</f>
        <v/>
      </c>
      <c r="G88" s="6">
        <f>IF($B88="","",IF($F88&lt;0,"Monitor - not yet due",IF($F88&lt;7,"Reminder 1 - email",IF($F88&lt;14,"Reminder 2 - email",IF($F88&lt;30,"Phone AP contact",IF($F88&lt;60,"Final notice - letter","Escalate to collections"))))))</f>
        <v/>
      </c>
      <c r="H88" s="8">
        <f>IF($B88="","",IF($F88&lt;0,$E88,IF($F88&lt;7,$E88+0,IF($F88&lt;14,$E88+7,IF($F88&lt;30,$E88+14,IF($F88&lt;60,$E88+30,$E88+60))))))</f>
        <v/>
      </c>
      <c r="I88" s="6">
        <f>IF($B88="","",IF($F88&lt;0,"-",IF($F88&lt;14,"T1 - friendly reminder",IF($F88&lt;30,"T2 - firm reminder",IF($F88&lt;60,"T3 - final notice","T4 - escalation")))))</f>
        <v/>
      </c>
    </row>
    <row r="89" spans="3:9">
      <c r="C89" s="6">
        <f>IF($B89="","",VLOOKUP($B89,Invoices!$B$5:$E$1004,4,FALSE))</f>
        <v/>
      </c>
      <c r="D89" s="5">
        <f>IF($B89="","",VLOOKUP($B89,Invoices!$B$5:$K$1004,10,FALSE))</f>
        <v/>
      </c>
      <c r="E89" s="8">
        <f>IF($B89="","",VLOOKUP($B89,Invoices!$B$5:$I$1004,8,FALSE))</f>
        <v/>
      </c>
      <c r="F89" s="6">
        <f>IF($B89="","",Settings!$C$7-$E89)</f>
        <v/>
      </c>
      <c r="G89" s="6">
        <f>IF($B89="","",IF($F89&lt;0,"Monitor - not yet due",IF($F89&lt;7,"Reminder 1 - email",IF($F89&lt;14,"Reminder 2 - email",IF($F89&lt;30,"Phone AP contact",IF($F89&lt;60,"Final notice - letter","Escalate to collections"))))))</f>
        <v/>
      </c>
      <c r="H89" s="8">
        <f>IF($B89="","",IF($F89&lt;0,$E89,IF($F89&lt;7,$E89+0,IF($F89&lt;14,$E89+7,IF($F89&lt;30,$E89+14,IF($F89&lt;60,$E89+30,$E89+60))))))</f>
        <v/>
      </c>
      <c r="I89" s="6">
        <f>IF($B89="","",IF($F89&lt;0,"-",IF($F89&lt;14,"T1 - friendly reminder",IF($F89&lt;30,"T2 - firm reminder",IF($F89&lt;60,"T3 - final notice","T4 - escalation")))))</f>
        <v/>
      </c>
    </row>
    <row r="90" spans="3:9">
      <c r="C90" s="6">
        <f>IF($B90="","",VLOOKUP($B90,Invoices!$B$5:$E$1004,4,FALSE))</f>
        <v/>
      </c>
      <c r="D90" s="5">
        <f>IF($B90="","",VLOOKUP($B90,Invoices!$B$5:$K$1004,10,FALSE))</f>
        <v/>
      </c>
      <c r="E90" s="8">
        <f>IF($B90="","",VLOOKUP($B90,Invoices!$B$5:$I$1004,8,FALSE))</f>
        <v/>
      </c>
      <c r="F90" s="6">
        <f>IF($B90="","",Settings!$C$7-$E90)</f>
        <v/>
      </c>
      <c r="G90" s="6">
        <f>IF($B90="","",IF($F90&lt;0,"Monitor - not yet due",IF($F90&lt;7,"Reminder 1 - email",IF($F90&lt;14,"Reminder 2 - email",IF($F90&lt;30,"Phone AP contact",IF($F90&lt;60,"Final notice - letter","Escalate to collections"))))))</f>
        <v/>
      </c>
      <c r="H90" s="8">
        <f>IF($B90="","",IF($F90&lt;0,$E90,IF($F90&lt;7,$E90+0,IF($F90&lt;14,$E90+7,IF($F90&lt;30,$E90+14,IF($F90&lt;60,$E90+30,$E90+60))))))</f>
        <v/>
      </c>
      <c r="I90" s="6">
        <f>IF($B90="","",IF($F90&lt;0,"-",IF($F90&lt;14,"T1 - friendly reminder",IF($F90&lt;30,"T2 - firm reminder",IF($F90&lt;60,"T3 - final notice","T4 - escalation")))))</f>
        <v/>
      </c>
    </row>
    <row r="91" spans="3:9">
      <c r="C91" s="6">
        <f>IF($B91="","",VLOOKUP($B91,Invoices!$B$5:$E$1004,4,FALSE))</f>
        <v/>
      </c>
      <c r="D91" s="5">
        <f>IF($B91="","",VLOOKUP($B91,Invoices!$B$5:$K$1004,10,FALSE))</f>
        <v/>
      </c>
      <c r="E91" s="8">
        <f>IF($B91="","",VLOOKUP($B91,Invoices!$B$5:$I$1004,8,FALSE))</f>
        <v/>
      </c>
      <c r="F91" s="6">
        <f>IF($B91="","",Settings!$C$7-$E91)</f>
        <v/>
      </c>
      <c r="G91" s="6">
        <f>IF($B91="","",IF($F91&lt;0,"Monitor - not yet due",IF($F91&lt;7,"Reminder 1 - email",IF($F91&lt;14,"Reminder 2 - email",IF($F91&lt;30,"Phone AP contact",IF($F91&lt;60,"Final notice - letter","Escalate to collections"))))))</f>
        <v/>
      </c>
      <c r="H91" s="8">
        <f>IF($B91="","",IF($F91&lt;0,$E91,IF($F91&lt;7,$E91+0,IF($F91&lt;14,$E91+7,IF($F91&lt;30,$E91+14,IF($F91&lt;60,$E91+30,$E91+60))))))</f>
        <v/>
      </c>
      <c r="I91" s="6">
        <f>IF($B91="","",IF($F91&lt;0,"-",IF($F91&lt;14,"T1 - friendly reminder",IF($F91&lt;30,"T2 - firm reminder",IF($F91&lt;60,"T3 - final notice","T4 - escalation")))))</f>
        <v/>
      </c>
    </row>
    <row r="92" spans="3:9">
      <c r="C92" s="6">
        <f>IF($B92="","",VLOOKUP($B92,Invoices!$B$5:$E$1004,4,FALSE))</f>
        <v/>
      </c>
      <c r="D92" s="5">
        <f>IF($B92="","",VLOOKUP($B92,Invoices!$B$5:$K$1004,10,FALSE))</f>
        <v/>
      </c>
      <c r="E92" s="8">
        <f>IF($B92="","",VLOOKUP($B92,Invoices!$B$5:$I$1004,8,FALSE))</f>
        <v/>
      </c>
      <c r="F92" s="6">
        <f>IF($B92="","",Settings!$C$7-$E92)</f>
        <v/>
      </c>
      <c r="G92" s="6">
        <f>IF($B92="","",IF($F92&lt;0,"Monitor - not yet due",IF($F92&lt;7,"Reminder 1 - email",IF($F92&lt;14,"Reminder 2 - email",IF($F92&lt;30,"Phone AP contact",IF($F92&lt;60,"Final notice - letter","Escalate to collections"))))))</f>
        <v/>
      </c>
      <c r="H92" s="8">
        <f>IF($B92="","",IF($F92&lt;0,$E92,IF($F92&lt;7,$E92+0,IF($F92&lt;14,$E92+7,IF($F92&lt;30,$E92+14,IF($F92&lt;60,$E92+30,$E92+60))))))</f>
        <v/>
      </c>
      <c r="I92" s="6">
        <f>IF($B92="","",IF($F92&lt;0,"-",IF($F92&lt;14,"T1 - friendly reminder",IF($F92&lt;30,"T2 - firm reminder",IF($F92&lt;60,"T3 - final notice","T4 - escalation")))))</f>
        <v/>
      </c>
    </row>
    <row r="93" spans="3:9">
      <c r="C93" s="6">
        <f>IF($B93="","",VLOOKUP($B93,Invoices!$B$5:$E$1004,4,FALSE))</f>
        <v/>
      </c>
      <c r="D93" s="5">
        <f>IF($B93="","",VLOOKUP($B93,Invoices!$B$5:$K$1004,10,FALSE))</f>
        <v/>
      </c>
      <c r="E93" s="8">
        <f>IF($B93="","",VLOOKUP($B93,Invoices!$B$5:$I$1004,8,FALSE))</f>
        <v/>
      </c>
      <c r="F93" s="6">
        <f>IF($B93="","",Settings!$C$7-$E93)</f>
        <v/>
      </c>
      <c r="G93" s="6">
        <f>IF($B93="","",IF($F93&lt;0,"Monitor - not yet due",IF($F93&lt;7,"Reminder 1 - email",IF($F93&lt;14,"Reminder 2 - email",IF($F93&lt;30,"Phone AP contact",IF($F93&lt;60,"Final notice - letter","Escalate to collections"))))))</f>
        <v/>
      </c>
      <c r="H93" s="8">
        <f>IF($B93="","",IF($F93&lt;0,$E93,IF($F93&lt;7,$E93+0,IF($F93&lt;14,$E93+7,IF($F93&lt;30,$E93+14,IF($F93&lt;60,$E93+30,$E93+60))))))</f>
        <v/>
      </c>
      <c r="I93" s="6">
        <f>IF($B93="","",IF($F93&lt;0,"-",IF($F93&lt;14,"T1 - friendly reminder",IF($F93&lt;30,"T2 - firm reminder",IF($F93&lt;60,"T3 - final notice","T4 - escalation")))))</f>
        <v/>
      </c>
    </row>
    <row r="94" spans="3:9">
      <c r="C94" s="6">
        <f>IF($B94="","",VLOOKUP($B94,Invoices!$B$5:$E$1004,4,FALSE))</f>
        <v/>
      </c>
      <c r="D94" s="5">
        <f>IF($B94="","",VLOOKUP($B94,Invoices!$B$5:$K$1004,10,FALSE))</f>
        <v/>
      </c>
      <c r="E94" s="8">
        <f>IF($B94="","",VLOOKUP($B94,Invoices!$B$5:$I$1004,8,FALSE))</f>
        <v/>
      </c>
      <c r="F94" s="6">
        <f>IF($B94="","",Settings!$C$7-$E94)</f>
        <v/>
      </c>
      <c r="G94" s="6">
        <f>IF($B94="","",IF($F94&lt;0,"Monitor - not yet due",IF($F94&lt;7,"Reminder 1 - email",IF($F94&lt;14,"Reminder 2 - email",IF($F94&lt;30,"Phone AP contact",IF($F94&lt;60,"Final notice - letter","Escalate to collections"))))))</f>
        <v/>
      </c>
      <c r="H94" s="8">
        <f>IF($B94="","",IF($F94&lt;0,$E94,IF($F94&lt;7,$E94+0,IF($F94&lt;14,$E94+7,IF($F94&lt;30,$E94+14,IF($F94&lt;60,$E94+30,$E94+60))))))</f>
        <v/>
      </c>
      <c r="I94" s="6">
        <f>IF($B94="","",IF($F94&lt;0,"-",IF($F94&lt;14,"T1 - friendly reminder",IF($F94&lt;30,"T2 - firm reminder",IF($F94&lt;60,"T3 - final notice","T4 - escalation")))))</f>
        <v/>
      </c>
    </row>
    <row r="95" spans="3:9">
      <c r="C95" s="6">
        <f>IF($B95="","",VLOOKUP($B95,Invoices!$B$5:$E$1004,4,FALSE))</f>
        <v/>
      </c>
      <c r="D95" s="5">
        <f>IF($B95="","",VLOOKUP($B95,Invoices!$B$5:$K$1004,10,FALSE))</f>
        <v/>
      </c>
      <c r="E95" s="8">
        <f>IF($B95="","",VLOOKUP($B95,Invoices!$B$5:$I$1004,8,FALSE))</f>
        <v/>
      </c>
      <c r="F95" s="6">
        <f>IF($B95="","",Settings!$C$7-$E95)</f>
        <v/>
      </c>
      <c r="G95" s="6">
        <f>IF($B95="","",IF($F95&lt;0,"Monitor - not yet due",IF($F95&lt;7,"Reminder 1 - email",IF($F95&lt;14,"Reminder 2 - email",IF($F95&lt;30,"Phone AP contact",IF($F95&lt;60,"Final notice - letter","Escalate to collections"))))))</f>
        <v/>
      </c>
      <c r="H95" s="8">
        <f>IF($B95="","",IF($F95&lt;0,$E95,IF($F95&lt;7,$E95+0,IF($F95&lt;14,$E95+7,IF($F95&lt;30,$E95+14,IF($F95&lt;60,$E95+30,$E95+60))))))</f>
        <v/>
      </c>
      <c r="I95" s="6">
        <f>IF($B95="","",IF($F95&lt;0,"-",IF($F95&lt;14,"T1 - friendly reminder",IF($F95&lt;30,"T2 - firm reminder",IF($F95&lt;60,"T3 - final notice","T4 - escalation")))))</f>
        <v/>
      </c>
    </row>
    <row r="96" spans="3:9">
      <c r="C96" s="6">
        <f>IF($B96="","",VLOOKUP($B96,Invoices!$B$5:$E$1004,4,FALSE))</f>
        <v/>
      </c>
      <c r="D96" s="5">
        <f>IF($B96="","",VLOOKUP($B96,Invoices!$B$5:$K$1004,10,FALSE))</f>
        <v/>
      </c>
      <c r="E96" s="8">
        <f>IF($B96="","",VLOOKUP($B96,Invoices!$B$5:$I$1004,8,FALSE))</f>
        <v/>
      </c>
      <c r="F96" s="6">
        <f>IF($B96="","",Settings!$C$7-$E96)</f>
        <v/>
      </c>
      <c r="G96" s="6">
        <f>IF($B96="","",IF($F96&lt;0,"Monitor - not yet due",IF($F96&lt;7,"Reminder 1 - email",IF($F96&lt;14,"Reminder 2 - email",IF($F96&lt;30,"Phone AP contact",IF($F96&lt;60,"Final notice - letter","Escalate to collections"))))))</f>
        <v/>
      </c>
      <c r="H96" s="8">
        <f>IF($B96="","",IF($F96&lt;0,$E96,IF($F96&lt;7,$E96+0,IF($F96&lt;14,$E96+7,IF($F96&lt;30,$E96+14,IF($F96&lt;60,$E96+30,$E96+60))))))</f>
        <v/>
      </c>
      <c r="I96" s="6">
        <f>IF($B96="","",IF($F96&lt;0,"-",IF($F96&lt;14,"T1 - friendly reminder",IF($F96&lt;30,"T2 - firm reminder",IF($F96&lt;60,"T3 - final notice","T4 - escalation")))))</f>
        <v/>
      </c>
    </row>
    <row r="97" spans="3:9">
      <c r="C97" s="6">
        <f>IF($B97="","",VLOOKUP($B97,Invoices!$B$5:$E$1004,4,FALSE))</f>
        <v/>
      </c>
      <c r="D97" s="5">
        <f>IF($B97="","",VLOOKUP($B97,Invoices!$B$5:$K$1004,10,FALSE))</f>
        <v/>
      </c>
      <c r="E97" s="8">
        <f>IF($B97="","",VLOOKUP($B97,Invoices!$B$5:$I$1004,8,FALSE))</f>
        <v/>
      </c>
      <c r="F97" s="6">
        <f>IF($B97="","",Settings!$C$7-$E97)</f>
        <v/>
      </c>
      <c r="G97" s="6">
        <f>IF($B97="","",IF($F97&lt;0,"Monitor - not yet due",IF($F97&lt;7,"Reminder 1 - email",IF($F97&lt;14,"Reminder 2 - email",IF($F97&lt;30,"Phone AP contact",IF($F97&lt;60,"Final notice - letter","Escalate to collections"))))))</f>
        <v/>
      </c>
      <c r="H97" s="8">
        <f>IF($B97="","",IF($F97&lt;0,$E97,IF($F97&lt;7,$E97+0,IF($F97&lt;14,$E97+7,IF($F97&lt;30,$E97+14,IF($F97&lt;60,$E97+30,$E97+60))))))</f>
        <v/>
      </c>
      <c r="I97" s="6">
        <f>IF($B97="","",IF($F97&lt;0,"-",IF($F97&lt;14,"T1 - friendly reminder",IF($F97&lt;30,"T2 - firm reminder",IF($F97&lt;60,"T3 - final notice","T4 - escalation")))))</f>
        <v/>
      </c>
    </row>
    <row r="98" spans="3:9">
      <c r="C98" s="6">
        <f>IF($B98="","",VLOOKUP($B98,Invoices!$B$5:$E$1004,4,FALSE))</f>
        <v/>
      </c>
      <c r="D98" s="5">
        <f>IF($B98="","",VLOOKUP($B98,Invoices!$B$5:$K$1004,10,FALSE))</f>
        <v/>
      </c>
      <c r="E98" s="8">
        <f>IF($B98="","",VLOOKUP($B98,Invoices!$B$5:$I$1004,8,FALSE))</f>
        <v/>
      </c>
      <c r="F98" s="6">
        <f>IF($B98="","",Settings!$C$7-$E98)</f>
        <v/>
      </c>
      <c r="G98" s="6">
        <f>IF($B98="","",IF($F98&lt;0,"Monitor - not yet due",IF($F98&lt;7,"Reminder 1 - email",IF($F98&lt;14,"Reminder 2 - email",IF($F98&lt;30,"Phone AP contact",IF($F98&lt;60,"Final notice - letter","Escalate to collections"))))))</f>
        <v/>
      </c>
      <c r="H98" s="8">
        <f>IF($B98="","",IF($F98&lt;0,$E98,IF($F98&lt;7,$E98+0,IF($F98&lt;14,$E98+7,IF($F98&lt;30,$E98+14,IF($F98&lt;60,$E98+30,$E98+60))))))</f>
        <v/>
      </c>
      <c r="I98" s="6">
        <f>IF($B98="","",IF($F98&lt;0,"-",IF($F98&lt;14,"T1 - friendly reminder",IF($F98&lt;30,"T2 - firm reminder",IF($F98&lt;60,"T3 - final notice","T4 - escalation")))))</f>
        <v/>
      </c>
    </row>
    <row r="99" spans="3:9">
      <c r="C99" s="6">
        <f>IF($B99="","",VLOOKUP($B99,Invoices!$B$5:$E$1004,4,FALSE))</f>
        <v/>
      </c>
      <c r="D99" s="5">
        <f>IF($B99="","",VLOOKUP($B99,Invoices!$B$5:$K$1004,10,FALSE))</f>
        <v/>
      </c>
      <c r="E99" s="8">
        <f>IF($B99="","",VLOOKUP($B99,Invoices!$B$5:$I$1004,8,FALSE))</f>
        <v/>
      </c>
      <c r="F99" s="6">
        <f>IF($B99="","",Settings!$C$7-$E99)</f>
        <v/>
      </c>
      <c r="G99" s="6">
        <f>IF($B99="","",IF($F99&lt;0,"Monitor - not yet due",IF($F99&lt;7,"Reminder 1 - email",IF($F99&lt;14,"Reminder 2 - email",IF($F99&lt;30,"Phone AP contact",IF($F99&lt;60,"Final notice - letter","Escalate to collections"))))))</f>
        <v/>
      </c>
      <c r="H99" s="8">
        <f>IF($B99="","",IF($F99&lt;0,$E99,IF($F99&lt;7,$E99+0,IF($F99&lt;14,$E99+7,IF($F99&lt;30,$E99+14,IF($F99&lt;60,$E99+30,$E99+60))))))</f>
        <v/>
      </c>
      <c r="I99" s="6">
        <f>IF($B99="","",IF($F99&lt;0,"-",IF($F99&lt;14,"T1 - friendly reminder",IF($F99&lt;30,"T2 - firm reminder",IF($F99&lt;60,"T3 - final notice","T4 - escalation")))))</f>
        <v/>
      </c>
    </row>
    <row r="100" spans="3:9">
      <c r="C100" s="6">
        <f>IF($B100="","",VLOOKUP($B100,Invoices!$B$5:$E$1004,4,FALSE))</f>
        <v/>
      </c>
      <c r="D100" s="5">
        <f>IF($B100="","",VLOOKUP($B100,Invoices!$B$5:$K$1004,10,FALSE))</f>
        <v/>
      </c>
      <c r="E100" s="8">
        <f>IF($B100="","",VLOOKUP($B100,Invoices!$B$5:$I$1004,8,FALSE))</f>
        <v/>
      </c>
      <c r="F100" s="6">
        <f>IF($B100="","",Settings!$C$7-$E100)</f>
        <v/>
      </c>
      <c r="G100" s="6">
        <f>IF($B100="","",IF($F100&lt;0,"Monitor - not yet due",IF($F100&lt;7,"Reminder 1 - email",IF($F100&lt;14,"Reminder 2 - email",IF($F100&lt;30,"Phone AP contact",IF($F100&lt;60,"Final notice - letter","Escalate to collections"))))))</f>
        <v/>
      </c>
      <c r="H100" s="8">
        <f>IF($B100="","",IF($F100&lt;0,$E100,IF($F100&lt;7,$E100+0,IF($F100&lt;14,$E100+7,IF($F100&lt;30,$E100+14,IF($F100&lt;60,$E100+30,$E100+60))))))</f>
        <v/>
      </c>
      <c r="I100" s="6">
        <f>IF($B100="","",IF($F100&lt;0,"-",IF($F100&lt;14,"T1 - friendly reminder",IF($F100&lt;30,"T2 - firm reminder",IF($F100&lt;60,"T3 - final notice","T4 - escalation")))))</f>
        <v/>
      </c>
    </row>
    <row r="101" spans="3:9">
      <c r="C101" s="6">
        <f>IF($B101="","",VLOOKUP($B101,Invoices!$B$5:$E$1004,4,FALSE))</f>
        <v/>
      </c>
      <c r="D101" s="5">
        <f>IF($B101="","",VLOOKUP($B101,Invoices!$B$5:$K$1004,10,FALSE))</f>
        <v/>
      </c>
      <c r="E101" s="8">
        <f>IF($B101="","",VLOOKUP($B101,Invoices!$B$5:$I$1004,8,FALSE))</f>
        <v/>
      </c>
      <c r="F101" s="6">
        <f>IF($B101="","",Settings!$C$7-$E101)</f>
        <v/>
      </c>
      <c r="G101" s="6">
        <f>IF($B101="","",IF($F101&lt;0,"Monitor - not yet due",IF($F101&lt;7,"Reminder 1 - email",IF($F101&lt;14,"Reminder 2 - email",IF($F101&lt;30,"Phone AP contact",IF($F101&lt;60,"Final notice - letter","Escalate to collections"))))))</f>
        <v/>
      </c>
      <c r="H101" s="8">
        <f>IF($B101="","",IF($F101&lt;0,$E101,IF($F101&lt;7,$E101+0,IF($F101&lt;14,$E101+7,IF($F101&lt;30,$E101+14,IF($F101&lt;60,$E101+30,$E101+60))))))</f>
        <v/>
      </c>
      <c r="I101" s="6">
        <f>IF($B101="","",IF($F101&lt;0,"-",IF($F101&lt;14,"T1 - friendly reminder",IF($F101&lt;30,"T2 - firm reminder",IF($F101&lt;60,"T3 - final notice","T4 - escalation")))))</f>
        <v/>
      </c>
    </row>
    <row r="102" spans="3:9">
      <c r="C102" s="6">
        <f>IF($B102="","",VLOOKUP($B102,Invoices!$B$5:$E$1004,4,FALSE))</f>
        <v/>
      </c>
      <c r="D102" s="5">
        <f>IF($B102="","",VLOOKUP($B102,Invoices!$B$5:$K$1004,10,FALSE))</f>
        <v/>
      </c>
      <c r="E102" s="8">
        <f>IF($B102="","",VLOOKUP($B102,Invoices!$B$5:$I$1004,8,FALSE))</f>
        <v/>
      </c>
      <c r="F102" s="6">
        <f>IF($B102="","",Settings!$C$7-$E102)</f>
        <v/>
      </c>
      <c r="G102" s="6">
        <f>IF($B102="","",IF($F102&lt;0,"Monitor - not yet due",IF($F102&lt;7,"Reminder 1 - email",IF($F102&lt;14,"Reminder 2 - email",IF($F102&lt;30,"Phone AP contact",IF($F102&lt;60,"Final notice - letter","Escalate to collections"))))))</f>
        <v/>
      </c>
      <c r="H102" s="8">
        <f>IF($B102="","",IF($F102&lt;0,$E102,IF($F102&lt;7,$E102+0,IF($F102&lt;14,$E102+7,IF($F102&lt;30,$E102+14,IF($F102&lt;60,$E102+30,$E102+60))))))</f>
        <v/>
      </c>
      <c r="I102" s="6">
        <f>IF($B102="","",IF($F102&lt;0,"-",IF($F102&lt;14,"T1 - friendly reminder",IF($F102&lt;30,"T2 - firm reminder",IF($F102&lt;60,"T3 - final notice","T4 - escalation")))))</f>
        <v/>
      </c>
    </row>
    <row r="103" spans="3:9">
      <c r="C103" s="6">
        <f>IF($B103="","",VLOOKUP($B103,Invoices!$B$5:$E$1004,4,FALSE))</f>
        <v/>
      </c>
      <c r="D103" s="5">
        <f>IF($B103="","",VLOOKUP($B103,Invoices!$B$5:$K$1004,10,FALSE))</f>
        <v/>
      </c>
      <c r="E103" s="8">
        <f>IF($B103="","",VLOOKUP($B103,Invoices!$B$5:$I$1004,8,FALSE))</f>
        <v/>
      </c>
      <c r="F103" s="6">
        <f>IF($B103="","",Settings!$C$7-$E103)</f>
        <v/>
      </c>
      <c r="G103" s="6">
        <f>IF($B103="","",IF($F103&lt;0,"Monitor - not yet due",IF($F103&lt;7,"Reminder 1 - email",IF($F103&lt;14,"Reminder 2 - email",IF($F103&lt;30,"Phone AP contact",IF($F103&lt;60,"Final notice - letter","Escalate to collections"))))))</f>
        <v/>
      </c>
      <c r="H103" s="8">
        <f>IF($B103="","",IF($F103&lt;0,$E103,IF($F103&lt;7,$E103+0,IF($F103&lt;14,$E103+7,IF($F103&lt;30,$E103+14,IF($F103&lt;60,$E103+30,$E103+60))))))</f>
        <v/>
      </c>
      <c r="I103" s="6">
        <f>IF($B103="","",IF($F103&lt;0,"-",IF($F103&lt;14,"T1 - friendly reminder",IF($F103&lt;30,"T2 - firm reminder",IF($F103&lt;60,"T3 - final notice","T4 - escalation")))))</f>
        <v/>
      </c>
    </row>
    <row r="104" spans="3:9">
      <c r="C104" s="6">
        <f>IF($B104="","",VLOOKUP($B104,Invoices!$B$5:$E$1004,4,FALSE))</f>
        <v/>
      </c>
      <c r="D104" s="5">
        <f>IF($B104="","",VLOOKUP($B104,Invoices!$B$5:$K$1004,10,FALSE))</f>
        <v/>
      </c>
      <c r="E104" s="8">
        <f>IF($B104="","",VLOOKUP($B104,Invoices!$B$5:$I$1004,8,FALSE))</f>
        <v/>
      </c>
      <c r="F104" s="6">
        <f>IF($B104="","",Settings!$C$7-$E104)</f>
        <v/>
      </c>
      <c r="G104" s="6">
        <f>IF($B104="","",IF($F104&lt;0,"Monitor - not yet due",IF($F104&lt;7,"Reminder 1 - email",IF($F104&lt;14,"Reminder 2 - email",IF($F104&lt;30,"Phone AP contact",IF($F104&lt;60,"Final notice - letter","Escalate to collections"))))))</f>
        <v/>
      </c>
      <c r="H104" s="8">
        <f>IF($B104="","",IF($F104&lt;0,$E104,IF($F104&lt;7,$E104+0,IF($F104&lt;14,$E104+7,IF($F104&lt;30,$E104+14,IF($F104&lt;60,$E104+30,$E104+60))))))</f>
        <v/>
      </c>
      <c r="I104" s="6">
        <f>IF($B104="","",IF($F104&lt;0,"-",IF($F104&lt;14,"T1 - friendly reminder",IF($F104&lt;30,"T2 - firm reminder",IF($F104&lt;60,"T3 - final notice","T4 - escalation")))))</f>
        <v/>
      </c>
    </row>
    <row r="105" spans="3:9">
      <c r="C105" s="6">
        <f>IF($B105="","",VLOOKUP($B105,Invoices!$B$5:$E$1004,4,FALSE))</f>
        <v/>
      </c>
      <c r="D105" s="5">
        <f>IF($B105="","",VLOOKUP($B105,Invoices!$B$5:$K$1004,10,FALSE))</f>
        <v/>
      </c>
      <c r="E105" s="8">
        <f>IF($B105="","",VLOOKUP($B105,Invoices!$B$5:$I$1004,8,FALSE))</f>
        <v/>
      </c>
      <c r="F105" s="6">
        <f>IF($B105="","",Settings!$C$7-$E105)</f>
        <v/>
      </c>
      <c r="G105" s="6">
        <f>IF($B105="","",IF($F105&lt;0,"Monitor - not yet due",IF($F105&lt;7,"Reminder 1 - email",IF($F105&lt;14,"Reminder 2 - email",IF($F105&lt;30,"Phone AP contact",IF($F105&lt;60,"Final notice - letter","Escalate to collections"))))))</f>
        <v/>
      </c>
      <c r="H105" s="8">
        <f>IF($B105="","",IF($F105&lt;0,$E105,IF($F105&lt;7,$E105+0,IF($F105&lt;14,$E105+7,IF($F105&lt;30,$E105+14,IF($F105&lt;60,$E105+30,$E105+60))))))</f>
        <v/>
      </c>
      <c r="I105" s="6">
        <f>IF($B105="","",IF($F105&lt;0,"-",IF($F105&lt;14,"T1 - friendly reminder",IF($F105&lt;30,"T2 - firm reminder",IF($F105&lt;60,"T3 - final notice","T4 - escalation")))))</f>
        <v/>
      </c>
    </row>
    <row r="106" spans="3:9">
      <c r="C106" s="6">
        <f>IF($B106="","",VLOOKUP($B106,Invoices!$B$5:$E$1004,4,FALSE))</f>
        <v/>
      </c>
      <c r="D106" s="5">
        <f>IF($B106="","",VLOOKUP($B106,Invoices!$B$5:$K$1004,10,FALSE))</f>
        <v/>
      </c>
      <c r="E106" s="8">
        <f>IF($B106="","",VLOOKUP($B106,Invoices!$B$5:$I$1004,8,FALSE))</f>
        <v/>
      </c>
      <c r="F106" s="6">
        <f>IF($B106="","",Settings!$C$7-$E106)</f>
        <v/>
      </c>
      <c r="G106" s="6">
        <f>IF($B106="","",IF($F106&lt;0,"Monitor - not yet due",IF($F106&lt;7,"Reminder 1 - email",IF($F106&lt;14,"Reminder 2 - email",IF($F106&lt;30,"Phone AP contact",IF($F106&lt;60,"Final notice - letter","Escalate to collections"))))))</f>
        <v/>
      </c>
      <c r="H106" s="8">
        <f>IF($B106="","",IF($F106&lt;0,$E106,IF($F106&lt;7,$E106+0,IF($F106&lt;14,$E106+7,IF($F106&lt;30,$E106+14,IF($F106&lt;60,$E106+30,$E106+60))))))</f>
        <v/>
      </c>
      <c r="I106" s="6">
        <f>IF($B106="","",IF($F106&lt;0,"-",IF($F106&lt;14,"T1 - friendly reminder",IF($F106&lt;30,"T2 - firm reminder",IF($F106&lt;60,"T3 - final notice","T4 - escalation")))))</f>
        <v/>
      </c>
    </row>
    <row r="107" spans="3:9">
      <c r="C107" s="6">
        <f>IF($B107="","",VLOOKUP($B107,Invoices!$B$5:$E$1004,4,FALSE))</f>
        <v/>
      </c>
      <c r="D107" s="5">
        <f>IF($B107="","",VLOOKUP($B107,Invoices!$B$5:$K$1004,10,FALSE))</f>
        <v/>
      </c>
      <c r="E107" s="8">
        <f>IF($B107="","",VLOOKUP($B107,Invoices!$B$5:$I$1004,8,FALSE))</f>
        <v/>
      </c>
      <c r="F107" s="6">
        <f>IF($B107="","",Settings!$C$7-$E107)</f>
        <v/>
      </c>
      <c r="G107" s="6">
        <f>IF($B107="","",IF($F107&lt;0,"Monitor - not yet due",IF($F107&lt;7,"Reminder 1 - email",IF($F107&lt;14,"Reminder 2 - email",IF($F107&lt;30,"Phone AP contact",IF($F107&lt;60,"Final notice - letter","Escalate to collections"))))))</f>
        <v/>
      </c>
      <c r="H107" s="8">
        <f>IF($B107="","",IF($F107&lt;0,$E107,IF($F107&lt;7,$E107+0,IF($F107&lt;14,$E107+7,IF($F107&lt;30,$E107+14,IF($F107&lt;60,$E107+30,$E107+60))))))</f>
        <v/>
      </c>
      <c r="I107" s="6">
        <f>IF($B107="","",IF($F107&lt;0,"-",IF($F107&lt;14,"T1 - friendly reminder",IF($F107&lt;30,"T2 - firm reminder",IF($F107&lt;60,"T3 - final notice","T4 - escalation")))))</f>
        <v/>
      </c>
    </row>
    <row r="108" spans="3:9">
      <c r="C108" s="6">
        <f>IF($B108="","",VLOOKUP($B108,Invoices!$B$5:$E$1004,4,FALSE))</f>
        <v/>
      </c>
      <c r="D108" s="5">
        <f>IF($B108="","",VLOOKUP($B108,Invoices!$B$5:$K$1004,10,FALSE))</f>
        <v/>
      </c>
      <c r="E108" s="8">
        <f>IF($B108="","",VLOOKUP($B108,Invoices!$B$5:$I$1004,8,FALSE))</f>
        <v/>
      </c>
      <c r="F108" s="6">
        <f>IF($B108="","",Settings!$C$7-$E108)</f>
        <v/>
      </c>
      <c r="G108" s="6">
        <f>IF($B108="","",IF($F108&lt;0,"Monitor - not yet due",IF($F108&lt;7,"Reminder 1 - email",IF($F108&lt;14,"Reminder 2 - email",IF($F108&lt;30,"Phone AP contact",IF($F108&lt;60,"Final notice - letter","Escalate to collections"))))))</f>
        <v/>
      </c>
      <c r="H108" s="8">
        <f>IF($B108="","",IF($F108&lt;0,$E108,IF($F108&lt;7,$E108+0,IF($F108&lt;14,$E108+7,IF($F108&lt;30,$E108+14,IF($F108&lt;60,$E108+30,$E108+60))))))</f>
        <v/>
      </c>
      <c r="I108" s="6">
        <f>IF($B108="","",IF($F108&lt;0,"-",IF($F108&lt;14,"T1 - friendly reminder",IF($F108&lt;30,"T2 - firm reminder",IF($F108&lt;60,"T3 - final notice","T4 - escalation")))))</f>
        <v/>
      </c>
    </row>
    <row r="109" spans="3:9">
      <c r="C109" s="6">
        <f>IF($B109="","",VLOOKUP($B109,Invoices!$B$5:$E$1004,4,FALSE))</f>
        <v/>
      </c>
      <c r="D109" s="5">
        <f>IF($B109="","",VLOOKUP($B109,Invoices!$B$5:$K$1004,10,FALSE))</f>
        <v/>
      </c>
      <c r="E109" s="8">
        <f>IF($B109="","",VLOOKUP($B109,Invoices!$B$5:$I$1004,8,FALSE))</f>
        <v/>
      </c>
      <c r="F109" s="6">
        <f>IF($B109="","",Settings!$C$7-$E109)</f>
        <v/>
      </c>
      <c r="G109" s="6">
        <f>IF($B109="","",IF($F109&lt;0,"Monitor - not yet due",IF($F109&lt;7,"Reminder 1 - email",IF($F109&lt;14,"Reminder 2 - email",IF($F109&lt;30,"Phone AP contact",IF($F109&lt;60,"Final notice - letter","Escalate to collections"))))))</f>
        <v/>
      </c>
      <c r="H109" s="8">
        <f>IF($B109="","",IF($F109&lt;0,$E109,IF($F109&lt;7,$E109+0,IF($F109&lt;14,$E109+7,IF($F109&lt;30,$E109+14,IF($F109&lt;60,$E109+30,$E109+60))))))</f>
        <v/>
      </c>
      <c r="I109" s="6">
        <f>IF($B109="","",IF($F109&lt;0,"-",IF($F109&lt;14,"T1 - friendly reminder",IF($F109&lt;30,"T2 - firm reminder",IF($F109&lt;60,"T3 - final notice","T4 - escalation")))))</f>
        <v/>
      </c>
    </row>
    <row r="110" spans="3:9">
      <c r="C110" s="6">
        <f>IF($B110="","",VLOOKUP($B110,Invoices!$B$5:$E$1004,4,FALSE))</f>
        <v/>
      </c>
      <c r="D110" s="5">
        <f>IF($B110="","",VLOOKUP($B110,Invoices!$B$5:$K$1004,10,FALSE))</f>
        <v/>
      </c>
      <c r="E110" s="8">
        <f>IF($B110="","",VLOOKUP($B110,Invoices!$B$5:$I$1004,8,FALSE))</f>
        <v/>
      </c>
      <c r="F110" s="6">
        <f>IF($B110="","",Settings!$C$7-$E110)</f>
        <v/>
      </c>
      <c r="G110" s="6">
        <f>IF($B110="","",IF($F110&lt;0,"Monitor - not yet due",IF($F110&lt;7,"Reminder 1 - email",IF($F110&lt;14,"Reminder 2 - email",IF($F110&lt;30,"Phone AP contact",IF($F110&lt;60,"Final notice - letter","Escalate to collections"))))))</f>
        <v/>
      </c>
      <c r="H110" s="8">
        <f>IF($B110="","",IF($F110&lt;0,$E110,IF($F110&lt;7,$E110+0,IF($F110&lt;14,$E110+7,IF($F110&lt;30,$E110+14,IF($F110&lt;60,$E110+30,$E110+60))))))</f>
        <v/>
      </c>
      <c r="I110" s="6">
        <f>IF($B110="","",IF($F110&lt;0,"-",IF($F110&lt;14,"T1 - friendly reminder",IF($F110&lt;30,"T2 - firm reminder",IF($F110&lt;60,"T3 - final notice","T4 - escalation")))))</f>
        <v/>
      </c>
    </row>
    <row r="111" spans="3:9">
      <c r="C111" s="6">
        <f>IF($B111="","",VLOOKUP($B111,Invoices!$B$5:$E$1004,4,FALSE))</f>
        <v/>
      </c>
      <c r="D111" s="5">
        <f>IF($B111="","",VLOOKUP($B111,Invoices!$B$5:$K$1004,10,FALSE))</f>
        <v/>
      </c>
      <c r="E111" s="8">
        <f>IF($B111="","",VLOOKUP($B111,Invoices!$B$5:$I$1004,8,FALSE))</f>
        <v/>
      </c>
      <c r="F111" s="6">
        <f>IF($B111="","",Settings!$C$7-$E111)</f>
        <v/>
      </c>
      <c r="G111" s="6">
        <f>IF($B111="","",IF($F111&lt;0,"Monitor - not yet due",IF($F111&lt;7,"Reminder 1 - email",IF($F111&lt;14,"Reminder 2 - email",IF($F111&lt;30,"Phone AP contact",IF($F111&lt;60,"Final notice - letter","Escalate to collections"))))))</f>
        <v/>
      </c>
      <c r="H111" s="8">
        <f>IF($B111="","",IF($F111&lt;0,$E111,IF($F111&lt;7,$E111+0,IF($F111&lt;14,$E111+7,IF($F111&lt;30,$E111+14,IF($F111&lt;60,$E111+30,$E111+60))))))</f>
        <v/>
      </c>
      <c r="I111" s="6">
        <f>IF($B111="","",IF($F111&lt;0,"-",IF($F111&lt;14,"T1 - friendly reminder",IF($F111&lt;30,"T2 - firm reminder",IF($F111&lt;60,"T3 - final notice","T4 - escalation")))))</f>
        <v/>
      </c>
    </row>
    <row r="112" spans="3:9">
      <c r="C112" s="6">
        <f>IF($B112="","",VLOOKUP($B112,Invoices!$B$5:$E$1004,4,FALSE))</f>
        <v/>
      </c>
      <c r="D112" s="5">
        <f>IF($B112="","",VLOOKUP($B112,Invoices!$B$5:$K$1004,10,FALSE))</f>
        <v/>
      </c>
      <c r="E112" s="8">
        <f>IF($B112="","",VLOOKUP($B112,Invoices!$B$5:$I$1004,8,FALSE))</f>
        <v/>
      </c>
      <c r="F112" s="6">
        <f>IF($B112="","",Settings!$C$7-$E112)</f>
        <v/>
      </c>
      <c r="G112" s="6">
        <f>IF($B112="","",IF($F112&lt;0,"Monitor - not yet due",IF($F112&lt;7,"Reminder 1 - email",IF($F112&lt;14,"Reminder 2 - email",IF($F112&lt;30,"Phone AP contact",IF($F112&lt;60,"Final notice - letter","Escalate to collections"))))))</f>
        <v/>
      </c>
      <c r="H112" s="8">
        <f>IF($B112="","",IF($F112&lt;0,$E112,IF($F112&lt;7,$E112+0,IF($F112&lt;14,$E112+7,IF($F112&lt;30,$E112+14,IF($F112&lt;60,$E112+30,$E112+60))))))</f>
        <v/>
      </c>
      <c r="I112" s="6">
        <f>IF($B112="","",IF($F112&lt;0,"-",IF($F112&lt;14,"T1 - friendly reminder",IF($F112&lt;30,"T2 - firm reminder",IF($F112&lt;60,"T3 - final notice","T4 - escalation")))))</f>
        <v/>
      </c>
    </row>
    <row r="113" spans="3:9">
      <c r="C113" s="6">
        <f>IF($B113="","",VLOOKUP($B113,Invoices!$B$5:$E$1004,4,FALSE))</f>
        <v/>
      </c>
      <c r="D113" s="5">
        <f>IF($B113="","",VLOOKUP($B113,Invoices!$B$5:$K$1004,10,FALSE))</f>
        <v/>
      </c>
      <c r="E113" s="8">
        <f>IF($B113="","",VLOOKUP($B113,Invoices!$B$5:$I$1004,8,FALSE))</f>
        <v/>
      </c>
      <c r="F113" s="6">
        <f>IF($B113="","",Settings!$C$7-$E113)</f>
        <v/>
      </c>
      <c r="G113" s="6">
        <f>IF($B113="","",IF($F113&lt;0,"Monitor - not yet due",IF($F113&lt;7,"Reminder 1 - email",IF($F113&lt;14,"Reminder 2 - email",IF($F113&lt;30,"Phone AP contact",IF($F113&lt;60,"Final notice - letter","Escalate to collections"))))))</f>
        <v/>
      </c>
      <c r="H113" s="8">
        <f>IF($B113="","",IF($F113&lt;0,$E113,IF($F113&lt;7,$E113+0,IF($F113&lt;14,$E113+7,IF($F113&lt;30,$E113+14,IF($F113&lt;60,$E113+30,$E113+60))))))</f>
        <v/>
      </c>
      <c r="I113" s="6">
        <f>IF($B113="","",IF($F113&lt;0,"-",IF($F113&lt;14,"T1 - friendly reminder",IF($F113&lt;30,"T2 - firm reminder",IF($F113&lt;60,"T3 - final notice","T4 - escalation")))))</f>
        <v/>
      </c>
    </row>
    <row r="114" spans="3:9">
      <c r="C114" s="6">
        <f>IF($B114="","",VLOOKUP($B114,Invoices!$B$5:$E$1004,4,FALSE))</f>
        <v/>
      </c>
      <c r="D114" s="5">
        <f>IF($B114="","",VLOOKUP($B114,Invoices!$B$5:$K$1004,10,FALSE))</f>
        <v/>
      </c>
      <c r="E114" s="8">
        <f>IF($B114="","",VLOOKUP($B114,Invoices!$B$5:$I$1004,8,FALSE))</f>
        <v/>
      </c>
      <c r="F114" s="6">
        <f>IF($B114="","",Settings!$C$7-$E114)</f>
        <v/>
      </c>
      <c r="G114" s="6">
        <f>IF($B114="","",IF($F114&lt;0,"Monitor - not yet due",IF($F114&lt;7,"Reminder 1 - email",IF($F114&lt;14,"Reminder 2 - email",IF($F114&lt;30,"Phone AP contact",IF($F114&lt;60,"Final notice - letter","Escalate to collections"))))))</f>
        <v/>
      </c>
      <c r="H114" s="8">
        <f>IF($B114="","",IF($F114&lt;0,$E114,IF($F114&lt;7,$E114+0,IF($F114&lt;14,$E114+7,IF($F114&lt;30,$E114+14,IF($F114&lt;60,$E114+30,$E114+60))))))</f>
        <v/>
      </c>
      <c r="I114" s="6">
        <f>IF($B114="","",IF($F114&lt;0,"-",IF($F114&lt;14,"T1 - friendly reminder",IF($F114&lt;30,"T2 - firm reminder",IF($F114&lt;60,"T3 - final notice","T4 - escalation")))))</f>
        <v/>
      </c>
    </row>
    <row r="115" spans="3:9">
      <c r="C115" s="6">
        <f>IF($B115="","",VLOOKUP($B115,Invoices!$B$5:$E$1004,4,FALSE))</f>
        <v/>
      </c>
      <c r="D115" s="5">
        <f>IF($B115="","",VLOOKUP($B115,Invoices!$B$5:$K$1004,10,FALSE))</f>
        <v/>
      </c>
      <c r="E115" s="8">
        <f>IF($B115="","",VLOOKUP($B115,Invoices!$B$5:$I$1004,8,FALSE))</f>
        <v/>
      </c>
      <c r="F115" s="6">
        <f>IF($B115="","",Settings!$C$7-$E115)</f>
        <v/>
      </c>
      <c r="G115" s="6">
        <f>IF($B115="","",IF($F115&lt;0,"Monitor - not yet due",IF($F115&lt;7,"Reminder 1 - email",IF($F115&lt;14,"Reminder 2 - email",IF($F115&lt;30,"Phone AP contact",IF($F115&lt;60,"Final notice - letter","Escalate to collections"))))))</f>
        <v/>
      </c>
      <c r="H115" s="8">
        <f>IF($B115="","",IF($F115&lt;0,$E115,IF($F115&lt;7,$E115+0,IF($F115&lt;14,$E115+7,IF($F115&lt;30,$E115+14,IF($F115&lt;60,$E115+30,$E115+60))))))</f>
        <v/>
      </c>
      <c r="I115" s="6">
        <f>IF($B115="","",IF($F115&lt;0,"-",IF($F115&lt;14,"T1 - friendly reminder",IF($F115&lt;30,"T2 - firm reminder",IF($F115&lt;60,"T3 - final notice","T4 - escalation")))))</f>
        <v/>
      </c>
    </row>
    <row r="116" spans="3:9">
      <c r="C116" s="6">
        <f>IF($B116="","",VLOOKUP($B116,Invoices!$B$5:$E$1004,4,FALSE))</f>
        <v/>
      </c>
      <c r="D116" s="5">
        <f>IF($B116="","",VLOOKUP($B116,Invoices!$B$5:$K$1004,10,FALSE))</f>
        <v/>
      </c>
      <c r="E116" s="8">
        <f>IF($B116="","",VLOOKUP($B116,Invoices!$B$5:$I$1004,8,FALSE))</f>
        <v/>
      </c>
      <c r="F116" s="6">
        <f>IF($B116="","",Settings!$C$7-$E116)</f>
        <v/>
      </c>
      <c r="G116" s="6">
        <f>IF($B116="","",IF($F116&lt;0,"Monitor - not yet due",IF($F116&lt;7,"Reminder 1 - email",IF($F116&lt;14,"Reminder 2 - email",IF($F116&lt;30,"Phone AP contact",IF($F116&lt;60,"Final notice - letter","Escalate to collections"))))))</f>
        <v/>
      </c>
      <c r="H116" s="8">
        <f>IF($B116="","",IF($F116&lt;0,$E116,IF($F116&lt;7,$E116+0,IF($F116&lt;14,$E116+7,IF($F116&lt;30,$E116+14,IF($F116&lt;60,$E116+30,$E116+60))))))</f>
        <v/>
      </c>
      <c r="I116" s="6">
        <f>IF($B116="","",IF($F116&lt;0,"-",IF($F116&lt;14,"T1 - friendly reminder",IF($F116&lt;30,"T2 - firm reminder",IF($F116&lt;60,"T3 - final notice","T4 - escalation")))))</f>
        <v/>
      </c>
    </row>
    <row r="117" spans="3:9">
      <c r="C117" s="6">
        <f>IF($B117="","",VLOOKUP($B117,Invoices!$B$5:$E$1004,4,FALSE))</f>
        <v/>
      </c>
      <c r="D117" s="5">
        <f>IF($B117="","",VLOOKUP($B117,Invoices!$B$5:$K$1004,10,FALSE))</f>
        <v/>
      </c>
      <c r="E117" s="8">
        <f>IF($B117="","",VLOOKUP($B117,Invoices!$B$5:$I$1004,8,FALSE))</f>
        <v/>
      </c>
      <c r="F117" s="6">
        <f>IF($B117="","",Settings!$C$7-$E117)</f>
        <v/>
      </c>
      <c r="G117" s="6">
        <f>IF($B117="","",IF($F117&lt;0,"Monitor - not yet due",IF($F117&lt;7,"Reminder 1 - email",IF($F117&lt;14,"Reminder 2 - email",IF($F117&lt;30,"Phone AP contact",IF($F117&lt;60,"Final notice - letter","Escalate to collections"))))))</f>
        <v/>
      </c>
      <c r="H117" s="8">
        <f>IF($B117="","",IF($F117&lt;0,$E117,IF($F117&lt;7,$E117+0,IF($F117&lt;14,$E117+7,IF($F117&lt;30,$E117+14,IF($F117&lt;60,$E117+30,$E117+60))))))</f>
        <v/>
      </c>
      <c r="I117" s="6">
        <f>IF($B117="","",IF($F117&lt;0,"-",IF($F117&lt;14,"T1 - friendly reminder",IF($F117&lt;30,"T2 - firm reminder",IF($F117&lt;60,"T3 - final notice","T4 - escalation")))))</f>
        <v/>
      </c>
    </row>
    <row r="118" spans="3:9">
      <c r="C118" s="6">
        <f>IF($B118="","",VLOOKUP($B118,Invoices!$B$5:$E$1004,4,FALSE))</f>
        <v/>
      </c>
      <c r="D118" s="5">
        <f>IF($B118="","",VLOOKUP($B118,Invoices!$B$5:$K$1004,10,FALSE))</f>
        <v/>
      </c>
      <c r="E118" s="8">
        <f>IF($B118="","",VLOOKUP($B118,Invoices!$B$5:$I$1004,8,FALSE))</f>
        <v/>
      </c>
      <c r="F118" s="6">
        <f>IF($B118="","",Settings!$C$7-$E118)</f>
        <v/>
      </c>
      <c r="G118" s="6">
        <f>IF($B118="","",IF($F118&lt;0,"Monitor - not yet due",IF($F118&lt;7,"Reminder 1 - email",IF($F118&lt;14,"Reminder 2 - email",IF($F118&lt;30,"Phone AP contact",IF($F118&lt;60,"Final notice - letter","Escalate to collections"))))))</f>
        <v/>
      </c>
      <c r="H118" s="8">
        <f>IF($B118="","",IF($F118&lt;0,$E118,IF($F118&lt;7,$E118+0,IF($F118&lt;14,$E118+7,IF($F118&lt;30,$E118+14,IF($F118&lt;60,$E118+30,$E118+60))))))</f>
        <v/>
      </c>
      <c r="I118" s="6">
        <f>IF($B118="","",IF($F118&lt;0,"-",IF($F118&lt;14,"T1 - friendly reminder",IF($F118&lt;30,"T2 - firm reminder",IF($F118&lt;60,"T3 - final notice","T4 - escalation")))))</f>
        <v/>
      </c>
    </row>
    <row r="119" spans="3:9">
      <c r="C119" s="6">
        <f>IF($B119="","",VLOOKUP($B119,Invoices!$B$5:$E$1004,4,FALSE))</f>
        <v/>
      </c>
      <c r="D119" s="5">
        <f>IF($B119="","",VLOOKUP($B119,Invoices!$B$5:$K$1004,10,FALSE))</f>
        <v/>
      </c>
      <c r="E119" s="8">
        <f>IF($B119="","",VLOOKUP($B119,Invoices!$B$5:$I$1004,8,FALSE))</f>
        <v/>
      </c>
      <c r="F119" s="6">
        <f>IF($B119="","",Settings!$C$7-$E119)</f>
        <v/>
      </c>
      <c r="G119" s="6">
        <f>IF($B119="","",IF($F119&lt;0,"Monitor - not yet due",IF($F119&lt;7,"Reminder 1 - email",IF($F119&lt;14,"Reminder 2 - email",IF($F119&lt;30,"Phone AP contact",IF($F119&lt;60,"Final notice - letter","Escalate to collections"))))))</f>
        <v/>
      </c>
      <c r="H119" s="8">
        <f>IF($B119="","",IF($F119&lt;0,$E119,IF($F119&lt;7,$E119+0,IF($F119&lt;14,$E119+7,IF($F119&lt;30,$E119+14,IF($F119&lt;60,$E119+30,$E119+60))))))</f>
        <v/>
      </c>
      <c r="I119" s="6">
        <f>IF($B119="","",IF($F119&lt;0,"-",IF($F119&lt;14,"T1 - friendly reminder",IF($F119&lt;30,"T2 - firm reminder",IF($F119&lt;60,"T3 - final notice","T4 - escalation")))))</f>
        <v/>
      </c>
    </row>
    <row r="120" spans="3:9">
      <c r="C120" s="6">
        <f>IF($B120="","",VLOOKUP($B120,Invoices!$B$5:$E$1004,4,FALSE))</f>
        <v/>
      </c>
      <c r="D120" s="5">
        <f>IF($B120="","",VLOOKUP($B120,Invoices!$B$5:$K$1004,10,FALSE))</f>
        <v/>
      </c>
      <c r="E120" s="8">
        <f>IF($B120="","",VLOOKUP($B120,Invoices!$B$5:$I$1004,8,FALSE))</f>
        <v/>
      </c>
      <c r="F120" s="6">
        <f>IF($B120="","",Settings!$C$7-$E120)</f>
        <v/>
      </c>
      <c r="G120" s="6">
        <f>IF($B120="","",IF($F120&lt;0,"Monitor - not yet due",IF($F120&lt;7,"Reminder 1 - email",IF($F120&lt;14,"Reminder 2 - email",IF($F120&lt;30,"Phone AP contact",IF($F120&lt;60,"Final notice - letter","Escalate to collections"))))))</f>
        <v/>
      </c>
      <c r="H120" s="8">
        <f>IF($B120="","",IF($F120&lt;0,$E120,IF($F120&lt;7,$E120+0,IF($F120&lt;14,$E120+7,IF($F120&lt;30,$E120+14,IF($F120&lt;60,$E120+30,$E120+60))))))</f>
        <v/>
      </c>
      <c r="I120" s="6">
        <f>IF($B120="","",IF($F120&lt;0,"-",IF($F120&lt;14,"T1 - friendly reminder",IF($F120&lt;30,"T2 - firm reminder",IF($F120&lt;60,"T3 - final notice","T4 - escalation")))))</f>
        <v/>
      </c>
    </row>
    <row r="121" spans="3:9">
      <c r="C121" s="6">
        <f>IF($B121="","",VLOOKUP($B121,Invoices!$B$5:$E$1004,4,FALSE))</f>
        <v/>
      </c>
      <c r="D121" s="5">
        <f>IF($B121="","",VLOOKUP($B121,Invoices!$B$5:$K$1004,10,FALSE))</f>
        <v/>
      </c>
      <c r="E121" s="8">
        <f>IF($B121="","",VLOOKUP($B121,Invoices!$B$5:$I$1004,8,FALSE))</f>
        <v/>
      </c>
      <c r="F121" s="6">
        <f>IF($B121="","",Settings!$C$7-$E121)</f>
        <v/>
      </c>
      <c r="G121" s="6">
        <f>IF($B121="","",IF($F121&lt;0,"Monitor - not yet due",IF($F121&lt;7,"Reminder 1 - email",IF($F121&lt;14,"Reminder 2 - email",IF($F121&lt;30,"Phone AP contact",IF($F121&lt;60,"Final notice - letter","Escalate to collections"))))))</f>
        <v/>
      </c>
      <c r="H121" s="8">
        <f>IF($B121="","",IF($F121&lt;0,$E121,IF($F121&lt;7,$E121+0,IF($F121&lt;14,$E121+7,IF($F121&lt;30,$E121+14,IF($F121&lt;60,$E121+30,$E121+60))))))</f>
        <v/>
      </c>
      <c r="I121" s="6">
        <f>IF($B121="","",IF($F121&lt;0,"-",IF($F121&lt;14,"T1 - friendly reminder",IF($F121&lt;30,"T2 - firm reminder",IF($F121&lt;60,"T3 - final notice","T4 - escalation")))))</f>
        <v/>
      </c>
    </row>
    <row r="122" spans="3:9">
      <c r="C122" s="6">
        <f>IF($B122="","",VLOOKUP($B122,Invoices!$B$5:$E$1004,4,FALSE))</f>
        <v/>
      </c>
      <c r="D122" s="5">
        <f>IF($B122="","",VLOOKUP($B122,Invoices!$B$5:$K$1004,10,FALSE))</f>
        <v/>
      </c>
      <c r="E122" s="8">
        <f>IF($B122="","",VLOOKUP($B122,Invoices!$B$5:$I$1004,8,FALSE))</f>
        <v/>
      </c>
      <c r="F122" s="6">
        <f>IF($B122="","",Settings!$C$7-$E122)</f>
        <v/>
      </c>
      <c r="G122" s="6">
        <f>IF($B122="","",IF($F122&lt;0,"Monitor - not yet due",IF($F122&lt;7,"Reminder 1 - email",IF($F122&lt;14,"Reminder 2 - email",IF($F122&lt;30,"Phone AP contact",IF($F122&lt;60,"Final notice - letter","Escalate to collections"))))))</f>
        <v/>
      </c>
      <c r="H122" s="8">
        <f>IF($B122="","",IF($F122&lt;0,$E122,IF($F122&lt;7,$E122+0,IF($F122&lt;14,$E122+7,IF($F122&lt;30,$E122+14,IF($F122&lt;60,$E122+30,$E122+60))))))</f>
        <v/>
      </c>
      <c r="I122" s="6">
        <f>IF($B122="","",IF($F122&lt;0,"-",IF($F122&lt;14,"T1 - friendly reminder",IF($F122&lt;30,"T2 - firm reminder",IF($F122&lt;60,"T3 - final notice","T4 - escalation")))))</f>
        <v/>
      </c>
    </row>
    <row r="123" spans="3:9">
      <c r="C123" s="6">
        <f>IF($B123="","",VLOOKUP($B123,Invoices!$B$5:$E$1004,4,FALSE))</f>
        <v/>
      </c>
      <c r="D123" s="5">
        <f>IF($B123="","",VLOOKUP($B123,Invoices!$B$5:$K$1004,10,FALSE))</f>
        <v/>
      </c>
      <c r="E123" s="8">
        <f>IF($B123="","",VLOOKUP($B123,Invoices!$B$5:$I$1004,8,FALSE))</f>
        <v/>
      </c>
      <c r="F123" s="6">
        <f>IF($B123="","",Settings!$C$7-$E123)</f>
        <v/>
      </c>
      <c r="G123" s="6">
        <f>IF($B123="","",IF($F123&lt;0,"Monitor - not yet due",IF($F123&lt;7,"Reminder 1 - email",IF($F123&lt;14,"Reminder 2 - email",IF($F123&lt;30,"Phone AP contact",IF($F123&lt;60,"Final notice - letter","Escalate to collections"))))))</f>
        <v/>
      </c>
      <c r="H123" s="8">
        <f>IF($B123="","",IF($F123&lt;0,$E123,IF($F123&lt;7,$E123+0,IF($F123&lt;14,$E123+7,IF($F123&lt;30,$E123+14,IF($F123&lt;60,$E123+30,$E123+60))))))</f>
        <v/>
      </c>
      <c r="I123" s="6">
        <f>IF($B123="","",IF($F123&lt;0,"-",IF($F123&lt;14,"T1 - friendly reminder",IF($F123&lt;30,"T2 - firm reminder",IF($F123&lt;60,"T3 - final notice","T4 - escalation")))))</f>
        <v/>
      </c>
    </row>
    <row r="124" spans="3:9">
      <c r="C124" s="6">
        <f>IF($B124="","",VLOOKUP($B124,Invoices!$B$5:$E$1004,4,FALSE))</f>
        <v/>
      </c>
      <c r="D124" s="5">
        <f>IF($B124="","",VLOOKUP($B124,Invoices!$B$5:$K$1004,10,FALSE))</f>
        <v/>
      </c>
      <c r="E124" s="8">
        <f>IF($B124="","",VLOOKUP($B124,Invoices!$B$5:$I$1004,8,FALSE))</f>
        <v/>
      </c>
      <c r="F124" s="6">
        <f>IF($B124="","",Settings!$C$7-$E124)</f>
        <v/>
      </c>
      <c r="G124" s="6">
        <f>IF($B124="","",IF($F124&lt;0,"Monitor - not yet due",IF($F124&lt;7,"Reminder 1 - email",IF($F124&lt;14,"Reminder 2 - email",IF($F124&lt;30,"Phone AP contact",IF($F124&lt;60,"Final notice - letter","Escalate to collections"))))))</f>
        <v/>
      </c>
      <c r="H124" s="8">
        <f>IF($B124="","",IF($F124&lt;0,$E124,IF($F124&lt;7,$E124+0,IF($F124&lt;14,$E124+7,IF($F124&lt;30,$E124+14,IF($F124&lt;60,$E124+30,$E124+60))))))</f>
        <v/>
      </c>
      <c r="I124" s="6">
        <f>IF($B124="","",IF($F124&lt;0,"-",IF($F124&lt;14,"T1 - friendly reminder",IF($F124&lt;30,"T2 - firm reminder",IF($F124&lt;60,"T3 - final notice","T4 - escalation")))))</f>
        <v/>
      </c>
    </row>
    <row r="125" spans="3:9">
      <c r="C125" s="6">
        <f>IF($B125="","",VLOOKUP($B125,Invoices!$B$5:$E$1004,4,FALSE))</f>
        <v/>
      </c>
      <c r="D125" s="5">
        <f>IF($B125="","",VLOOKUP($B125,Invoices!$B$5:$K$1004,10,FALSE))</f>
        <v/>
      </c>
      <c r="E125" s="8">
        <f>IF($B125="","",VLOOKUP($B125,Invoices!$B$5:$I$1004,8,FALSE))</f>
        <v/>
      </c>
      <c r="F125" s="6">
        <f>IF($B125="","",Settings!$C$7-$E125)</f>
        <v/>
      </c>
      <c r="G125" s="6">
        <f>IF($B125="","",IF($F125&lt;0,"Monitor - not yet due",IF($F125&lt;7,"Reminder 1 - email",IF($F125&lt;14,"Reminder 2 - email",IF($F125&lt;30,"Phone AP contact",IF($F125&lt;60,"Final notice - letter","Escalate to collections"))))))</f>
        <v/>
      </c>
      <c r="H125" s="8">
        <f>IF($B125="","",IF($F125&lt;0,$E125,IF($F125&lt;7,$E125+0,IF($F125&lt;14,$E125+7,IF($F125&lt;30,$E125+14,IF($F125&lt;60,$E125+30,$E125+60))))))</f>
        <v/>
      </c>
      <c r="I125" s="6">
        <f>IF($B125="","",IF($F125&lt;0,"-",IF($F125&lt;14,"T1 - friendly reminder",IF($F125&lt;30,"T2 - firm reminder",IF($F125&lt;60,"T3 - final notice","T4 - escalation")))))</f>
        <v/>
      </c>
    </row>
    <row r="126" spans="3:9">
      <c r="C126" s="6">
        <f>IF($B126="","",VLOOKUP($B126,Invoices!$B$5:$E$1004,4,FALSE))</f>
        <v/>
      </c>
      <c r="D126" s="5">
        <f>IF($B126="","",VLOOKUP($B126,Invoices!$B$5:$K$1004,10,FALSE))</f>
        <v/>
      </c>
      <c r="E126" s="8">
        <f>IF($B126="","",VLOOKUP($B126,Invoices!$B$5:$I$1004,8,FALSE))</f>
        <v/>
      </c>
      <c r="F126" s="6">
        <f>IF($B126="","",Settings!$C$7-$E126)</f>
        <v/>
      </c>
      <c r="G126" s="6">
        <f>IF($B126="","",IF($F126&lt;0,"Monitor - not yet due",IF($F126&lt;7,"Reminder 1 - email",IF($F126&lt;14,"Reminder 2 - email",IF($F126&lt;30,"Phone AP contact",IF($F126&lt;60,"Final notice - letter","Escalate to collections"))))))</f>
        <v/>
      </c>
      <c r="H126" s="8">
        <f>IF($B126="","",IF($F126&lt;0,$E126,IF($F126&lt;7,$E126+0,IF($F126&lt;14,$E126+7,IF($F126&lt;30,$E126+14,IF($F126&lt;60,$E126+30,$E126+60))))))</f>
        <v/>
      </c>
      <c r="I126" s="6">
        <f>IF($B126="","",IF($F126&lt;0,"-",IF($F126&lt;14,"T1 - friendly reminder",IF($F126&lt;30,"T2 - firm reminder",IF($F126&lt;60,"T3 - final notice","T4 - escalation")))))</f>
        <v/>
      </c>
    </row>
    <row r="127" spans="3:9">
      <c r="C127" s="6">
        <f>IF($B127="","",VLOOKUP($B127,Invoices!$B$5:$E$1004,4,FALSE))</f>
        <v/>
      </c>
      <c r="D127" s="5">
        <f>IF($B127="","",VLOOKUP($B127,Invoices!$B$5:$K$1004,10,FALSE))</f>
        <v/>
      </c>
      <c r="E127" s="8">
        <f>IF($B127="","",VLOOKUP($B127,Invoices!$B$5:$I$1004,8,FALSE))</f>
        <v/>
      </c>
      <c r="F127" s="6">
        <f>IF($B127="","",Settings!$C$7-$E127)</f>
        <v/>
      </c>
      <c r="G127" s="6">
        <f>IF($B127="","",IF($F127&lt;0,"Monitor - not yet due",IF($F127&lt;7,"Reminder 1 - email",IF($F127&lt;14,"Reminder 2 - email",IF($F127&lt;30,"Phone AP contact",IF($F127&lt;60,"Final notice - letter","Escalate to collections"))))))</f>
        <v/>
      </c>
      <c r="H127" s="8">
        <f>IF($B127="","",IF($F127&lt;0,$E127,IF($F127&lt;7,$E127+0,IF($F127&lt;14,$E127+7,IF($F127&lt;30,$E127+14,IF($F127&lt;60,$E127+30,$E127+60))))))</f>
        <v/>
      </c>
      <c r="I127" s="6">
        <f>IF($B127="","",IF($F127&lt;0,"-",IF($F127&lt;14,"T1 - friendly reminder",IF($F127&lt;30,"T2 - firm reminder",IF($F127&lt;60,"T3 - final notice","T4 - escalation")))))</f>
        <v/>
      </c>
    </row>
    <row r="128" spans="3:9">
      <c r="C128" s="6">
        <f>IF($B128="","",VLOOKUP($B128,Invoices!$B$5:$E$1004,4,FALSE))</f>
        <v/>
      </c>
      <c r="D128" s="5">
        <f>IF($B128="","",VLOOKUP($B128,Invoices!$B$5:$K$1004,10,FALSE))</f>
        <v/>
      </c>
      <c r="E128" s="8">
        <f>IF($B128="","",VLOOKUP($B128,Invoices!$B$5:$I$1004,8,FALSE))</f>
        <v/>
      </c>
      <c r="F128" s="6">
        <f>IF($B128="","",Settings!$C$7-$E128)</f>
        <v/>
      </c>
      <c r="G128" s="6">
        <f>IF($B128="","",IF($F128&lt;0,"Monitor - not yet due",IF($F128&lt;7,"Reminder 1 - email",IF($F128&lt;14,"Reminder 2 - email",IF($F128&lt;30,"Phone AP contact",IF($F128&lt;60,"Final notice - letter","Escalate to collections"))))))</f>
        <v/>
      </c>
      <c r="H128" s="8">
        <f>IF($B128="","",IF($F128&lt;0,$E128,IF($F128&lt;7,$E128+0,IF($F128&lt;14,$E128+7,IF($F128&lt;30,$E128+14,IF($F128&lt;60,$E128+30,$E128+60))))))</f>
        <v/>
      </c>
      <c r="I128" s="6">
        <f>IF($B128="","",IF($F128&lt;0,"-",IF($F128&lt;14,"T1 - friendly reminder",IF($F128&lt;30,"T2 - firm reminder",IF($F128&lt;60,"T3 - final notice","T4 - escalation")))))</f>
        <v/>
      </c>
    </row>
    <row r="129" spans="3:9">
      <c r="C129" s="6">
        <f>IF($B129="","",VLOOKUP($B129,Invoices!$B$5:$E$1004,4,FALSE))</f>
        <v/>
      </c>
      <c r="D129" s="5">
        <f>IF($B129="","",VLOOKUP($B129,Invoices!$B$5:$K$1004,10,FALSE))</f>
        <v/>
      </c>
      <c r="E129" s="8">
        <f>IF($B129="","",VLOOKUP($B129,Invoices!$B$5:$I$1004,8,FALSE))</f>
        <v/>
      </c>
      <c r="F129" s="6">
        <f>IF($B129="","",Settings!$C$7-$E129)</f>
        <v/>
      </c>
      <c r="G129" s="6">
        <f>IF($B129="","",IF($F129&lt;0,"Monitor - not yet due",IF($F129&lt;7,"Reminder 1 - email",IF($F129&lt;14,"Reminder 2 - email",IF($F129&lt;30,"Phone AP contact",IF($F129&lt;60,"Final notice - letter","Escalate to collections"))))))</f>
        <v/>
      </c>
      <c r="H129" s="8">
        <f>IF($B129="","",IF($F129&lt;0,$E129,IF($F129&lt;7,$E129+0,IF($F129&lt;14,$E129+7,IF($F129&lt;30,$E129+14,IF($F129&lt;60,$E129+30,$E129+60))))))</f>
        <v/>
      </c>
      <c r="I129" s="6">
        <f>IF($B129="","",IF($F129&lt;0,"-",IF($F129&lt;14,"T1 - friendly reminder",IF($F129&lt;30,"T2 - firm reminder",IF($F129&lt;60,"T3 - final notice","T4 - escalation")))))</f>
        <v/>
      </c>
    </row>
    <row r="130" spans="3:9">
      <c r="C130" s="6">
        <f>IF($B130="","",VLOOKUP($B130,Invoices!$B$5:$E$1004,4,FALSE))</f>
        <v/>
      </c>
      <c r="D130" s="5">
        <f>IF($B130="","",VLOOKUP($B130,Invoices!$B$5:$K$1004,10,FALSE))</f>
        <v/>
      </c>
      <c r="E130" s="8">
        <f>IF($B130="","",VLOOKUP($B130,Invoices!$B$5:$I$1004,8,FALSE))</f>
        <v/>
      </c>
      <c r="F130" s="6">
        <f>IF($B130="","",Settings!$C$7-$E130)</f>
        <v/>
      </c>
      <c r="G130" s="6">
        <f>IF($B130="","",IF($F130&lt;0,"Monitor - not yet due",IF($F130&lt;7,"Reminder 1 - email",IF($F130&lt;14,"Reminder 2 - email",IF($F130&lt;30,"Phone AP contact",IF($F130&lt;60,"Final notice - letter","Escalate to collections"))))))</f>
        <v/>
      </c>
      <c r="H130" s="8">
        <f>IF($B130="","",IF($F130&lt;0,$E130,IF($F130&lt;7,$E130+0,IF($F130&lt;14,$E130+7,IF($F130&lt;30,$E130+14,IF($F130&lt;60,$E130+30,$E130+60))))))</f>
        <v/>
      </c>
      <c r="I130" s="6">
        <f>IF($B130="","",IF($F130&lt;0,"-",IF($F130&lt;14,"T1 - friendly reminder",IF($F130&lt;30,"T2 - firm reminder",IF($F130&lt;60,"T3 - final notice","T4 - escalation")))))</f>
        <v/>
      </c>
    </row>
    <row r="131" spans="3:9">
      <c r="C131" s="6">
        <f>IF($B131="","",VLOOKUP($B131,Invoices!$B$5:$E$1004,4,FALSE))</f>
        <v/>
      </c>
      <c r="D131" s="5">
        <f>IF($B131="","",VLOOKUP($B131,Invoices!$B$5:$K$1004,10,FALSE))</f>
        <v/>
      </c>
      <c r="E131" s="8">
        <f>IF($B131="","",VLOOKUP($B131,Invoices!$B$5:$I$1004,8,FALSE))</f>
        <v/>
      </c>
      <c r="F131" s="6">
        <f>IF($B131="","",Settings!$C$7-$E131)</f>
        <v/>
      </c>
      <c r="G131" s="6">
        <f>IF($B131="","",IF($F131&lt;0,"Monitor - not yet due",IF($F131&lt;7,"Reminder 1 - email",IF($F131&lt;14,"Reminder 2 - email",IF($F131&lt;30,"Phone AP contact",IF($F131&lt;60,"Final notice - letter","Escalate to collections"))))))</f>
        <v/>
      </c>
      <c r="H131" s="8">
        <f>IF($B131="","",IF($F131&lt;0,$E131,IF($F131&lt;7,$E131+0,IF($F131&lt;14,$E131+7,IF($F131&lt;30,$E131+14,IF($F131&lt;60,$E131+30,$E131+60))))))</f>
        <v/>
      </c>
      <c r="I131" s="6">
        <f>IF($B131="","",IF($F131&lt;0,"-",IF($F131&lt;14,"T1 - friendly reminder",IF($F131&lt;30,"T2 - firm reminder",IF($F131&lt;60,"T3 - final notice","T4 - escalation")))))</f>
        <v/>
      </c>
    </row>
    <row r="132" spans="3:9">
      <c r="C132" s="6">
        <f>IF($B132="","",VLOOKUP($B132,Invoices!$B$5:$E$1004,4,FALSE))</f>
        <v/>
      </c>
      <c r="D132" s="5">
        <f>IF($B132="","",VLOOKUP($B132,Invoices!$B$5:$K$1004,10,FALSE))</f>
        <v/>
      </c>
      <c r="E132" s="8">
        <f>IF($B132="","",VLOOKUP($B132,Invoices!$B$5:$I$1004,8,FALSE))</f>
        <v/>
      </c>
      <c r="F132" s="6">
        <f>IF($B132="","",Settings!$C$7-$E132)</f>
        <v/>
      </c>
      <c r="G132" s="6">
        <f>IF($B132="","",IF($F132&lt;0,"Monitor - not yet due",IF($F132&lt;7,"Reminder 1 - email",IF($F132&lt;14,"Reminder 2 - email",IF($F132&lt;30,"Phone AP contact",IF($F132&lt;60,"Final notice - letter","Escalate to collections"))))))</f>
        <v/>
      </c>
      <c r="H132" s="8">
        <f>IF($B132="","",IF($F132&lt;0,$E132,IF($F132&lt;7,$E132+0,IF($F132&lt;14,$E132+7,IF($F132&lt;30,$E132+14,IF($F132&lt;60,$E132+30,$E132+60))))))</f>
        <v/>
      </c>
      <c r="I132" s="6">
        <f>IF($B132="","",IF($F132&lt;0,"-",IF($F132&lt;14,"T1 - friendly reminder",IF($F132&lt;30,"T2 - firm reminder",IF($F132&lt;60,"T3 - final notice","T4 - escalation")))))</f>
        <v/>
      </c>
    </row>
    <row r="133" spans="3:9">
      <c r="C133" s="6">
        <f>IF($B133="","",VLOOKUP($B133,Invoices!$B$5:$E$1004,4,FALSE))</f>
        <v/>
      </c>
      <c r="D133" s="5">
        <f>IF($B133="","",VLOOKUP($B133,Invoices!$B$5:$K$1004,10,FALSE))</f>
        <v/>
      </c>
      <c r="E133" s="8">
        <f>IF($B133="","",VLOOKUP($B133,Invoices!$B$5:$I$1004,8,FALSE))</f>
        <v/>
      </c>
      <c r="F133" s="6">
        <f>IF($B133="","",Settings!$C$7-$E133)</f>
        <v/>
      </c>
      <c r="G133" s="6">
        <f>IF($B133="","",IF($F133&lt;0,"Monitor - not yet due",IF($F133&lt;7,"Reminder 1 - email",IF($F133&lt;14,"Reminder 2 - email",IF($F133&lt;30,"Phone AP contact",IF($F133&lt;60,"Final notice - letter","Escalate to collections"))))))</f>
        <v/>
      </c>
      <c r="H133" s="8">
        <f>IF($B133="","",IF($F133&lt;0,$E133,IF($F133&lt;7,$E133+0,IF($F133&lt;14,$E133+7,IF($F133&lt;30,$E133+14,IF($F133&lt;60,$E133+30,$E133+60))))))</f>
        <v/>
      </c>
      <c r="I133" s="6">
        <f>IF($B133="","",IF($F133&lt;0,"-",IF($F133&lt;14,"T1 - friendly reminder",IF($F133&lt;30,"T2 - firm reminder",IF($F133&lt;60,"T3 - final notice","T4 - escalation")))))</f>
        <v/>
      </c>
    </row>
    <row r="134" spans="3:9">
      <c r="C134" s="6">
        <f>IF($B134="","",VLOOKUP($B134,Invoices!$B$5:$E$1004,4,FALSE))</f>
        <v/>
      </c>
      <c r="D134" s="5">
        <f>IF($B134="","",VLOOKUP($B134,Invoices!$B$5:$K$1004,10,FALSE))</f>
        <v/>
      </c>
      <c r="E134" s="8">
        <f>IF($B134="","",VLOOKUP($B134,Invoices!$B$5:$I$1004,8,FALSE))</f>
        <v/>
      </c>
      <c r="F134" s="6">
        <f>IF($B134="","",Settings!$C$7-$E134)</f>
        <v/>
      </c>
      <c r="G134" s="6">
        <f>IF($B134="","",IF($F134&lt;0,"Monitor - not yet due",IF($F134&lt;7,"Reminder 1 - email",IF($F134&lt;14,"Reminder 2 - email",IF($F134&lt;30,"Phone AP contact",IF($F134&lt;60,"Final notice - letter","Escalate to collections"))))))</f>
        <v/>
      </c>
      <c r="H134" s="8">
        <f>IF($B134="","",IF($F134&lt;0,$E134,IF($F134&lt;7,$E134+0,IF($F134&lt;14,$E134+7,IF($F134&lt;30,$E134+14,IF($F134&lt;60,$E134+30,$E134+60))))))</f>
        <v/>
      </c>
      <c r="I134" s="6">
        <f>IF($B134="","",IF($F134&lt;0,"-",IF($F134&lt;14,"T1 - friendly reminder",IF($F134&lt;30,"T2 - firm reminder",IF($F134&lt;60,"T3 - final notice","T4 - escalation")))))</f>
        <v/>
      </c>
    </row>
    <row r="135" spans="3:9">
      <c r="C135" s="6">
        <f>IF($B135="","",VLOOKUP($B135,Invoices!$B$5:$E$1004,4,FALSE))</f>
        <v/>
      </c>
      <c r="D135" s="5">
        <f>IF($B135="","",VLOOKUP($B135,Invoices!$B$5:$K$1004,10,FALSE))</f>
        <v/>
      </c>
      <c r="E135" s="8">
        <f>IF($B135="","",VLOOKUP($B135,Invoices!$B$5:$I$1004,8,FALSE))</f>
        <v/>
      </c>
      <c r="F135" s="6">
        <f>IF($B135="","",Settings!$C$7-$E135)</f>
        <v/>
      </c>
      <c r="G135" s="6">
        <f>IF($B135="","",IF($F135&lt;0,"Monitor - not yet due",IF($F135&lt;7,"Reminder 1 - email",IF($F135&lt;14,"Reminder 2 - email",IF($F135&lt;30,"Phone AP contact",IF($F135&lt;60,"Final notice - letter","Escalate to collections"))))))</f>
        <v/>
      </c>
      <c r="H135" s="8">
        <f>IF($B135="","",IF($F135&lt;0,$E135,IF($F135&lt;7,$E135+0,IF($F135&lt;14,$E135+7,IF($F135&lt;30,$E135+14,IF($F135&lt;60,$E135+30,$E135+60))))))</f>
        <v/>
      </c>
      <c r="I135" s="6">
        <f>IF($B135="","",IF($F135&lt;0,"-",IF($F135&lt;14,"T1 - friendly reminder",IF($F135&lt;30,"T2 - firm reminder",IF($F135&lt;60,"T3 - final notice","T4 - escalation")))))</f>
        <v/>
      </c>
    </row>
    <row r="136" spans="3:9">
      <c r="C136" s="6">
        <f>IF($B136="","",VLOOKUP($B136,Invoices!$B$5:$E$1004,4,FALSE))</f>
        <v/>
      </c>
      <c r="D136" s="5">
        <f>IF($B136="","",VLOOKUP($B136,Invoices!$B$5:$K$1004,10,FALSE))</f>
        <v/>
      </c>
      <c r="E136" s="8">
        <f>IF($B136="","",VLOOKUP($B136,Invoices!$B$5:$I$1004,8,FALSE))</f>
        <v/>
      </c>
      <c r="F136" s="6">
        <f>IF($B136="","",Settings!$C$7-$E136)</f>
        <v/>
      </c>
      <c r="G136" s="6">
        <f>IF($B136="","",IF($F136&lt;0,"Monitor - not yet due",IF($F136&lt;7,"Reminder 1 - email",IF($F136&lt;14,"Reminder 2 - email",IF($F136&lt;30,"Phone AP contact",IF($F136&lt;60,"Final notice - letter","Escalate to collections"))))))</f>
        <v/>
      </c>
      <c r="H136" s="8">
        <f>IF($B136="","",IF($F136&lt;0,$E136,IF($F136&lt;7,$E136+0,IF($F136&lt;14,$E136+7,IF($F136&lt;30,$E136+14,IF($F136&lt;60,$E136+30,$E136+60))))))</f>
        <v/>
      </c>
      <c r="I136" s="6">
        <f>IF($B136="","",IF($F136&lt;0,"-",IF($F136&lt;14,"T1 - friendly reminder",IF($F136&lt;30,"T2 - firm reminder",IF($F136&lt;60,"T3 - final notice","T4 - escalation")))))</f>
        <v/>
      </c>
    </row>
    <row r="137" spans="3:9">
      <c r="C137" s="6">
        <f>IF($B137="","",VLOOKUP($B137,Invoices!$B$5:$E$1004,4,FALSE))</f>
        <v/>
      </c>
      <c r="D137" s="5">
        <f>IF($B137="","",VLOOKUP($B137,Invoices!$B$5:$K$1004,10,FALSE))</f>
        <v/>
      </c>
      <c r="E137" s="8">
        <f>IF($B137="","",VLOOKUP($B137,Invoices!$B$5:$I$1004,8,FALSE))</f>
        <v/>
      </c>
      <c r="F137" s="6">
        <f>IF($B137="","",Settings!$C$7-$E137)</f>
        <v/>
      </c>
      <c r="G137" s="6">
        <f>IF($B137="","",IF($F137&lt;0,"Monitor - not yet due",IF($F137&lt;7,"Reminder 1 - email",IF($F137&lt;14,"Reminder 2 - email",IF($F137&lt;30,"Phone AP contact",IF($F137&lt;60,"Final notice - letter","Escalate to collections"))))))</f>
        <v/>
      </c>
      <c r="H137" s="8">
        <f>IF($B137="","",IF($F137&lt;0,$E137,IF($F137&lt;7,$E137+0,IF($F137&lt;14,$E137+7,IF($F137&lt;30,$E137+14,IF($F137&lt;60,$E137+30,$E137+60))))))</f>
        <v/>
      </c>
      <c r="I137" s="6">
        <f>IF($B137="","",IF($F137&lt;0,"-",IF($F137&lt;14,"T1 - friendly reminder",IF($F137&lt;30,"T2 - firm reminder",IF($F137&lt;60,"T3 - final notice","T4 - escalation")))))</f>
        <v/>
      </c>
    </row>
    <row r="138" spans="3:9">
      <c r="C138" s="6">
        <f>IF($B138="","",VLOOKUP($B138,Invoices!$B$5:$E$1004,4,FALSE))</f>
        <v/>
      </c>
      <c r="D138" s="5">
        <f>IF($B138="","",VLOOKUP($B138,Invoices!$B$5:$K$1004,10,FALSE))</f>
        <v/>
      </c>
      <c r="E138" s="8">
        <f>IF($B138="","",VLOOKUP($B138,Invoices!$B$5:$I$1004,8,FALSE))</f>
        <v/>
      </c>
      <c r="F138" s="6">
        <f>IF($B138="","",Settings!$C$7-$E138)</f>
        <v/>
      </c>
      <c r="G138" s="6">
        <f>IF($B138="","",IF($F138&lt;0,"Monitor - not yet due",IF($F138&lt;7,"Reminder 1 - email",IF($F138&lt;14,"Reminder 2 - email",IF($F138&lt;30,"Phone AP contact",IF($F138&lt;60,"Final notice - letter","Escalate to collections"))))))</f>
        <v/>
      </c>
      <c r="H138" s="8">
        <f>IF($B138="","",IF($F138&lt;0,$E138,IF($F138&lt;7,$E138+0,IF($F138&lt;14,$E138+7,IF($F138&lt;30,$E138+14,IF($F138&lt;60,$E138+30,$E138+60))))))</f>
        <v/>
      </c>
      <c r="I138" s="6">
        <f>IF($B138="","",IF($F138&lt;0,"-",IF($F138&lt;14,"T1 - friendly reminder",IF($F138&lt;30,"T2 - firm reminder",IF($F138&lt;60,"T3 - final notice","T4 - escalation")))))</f>
        <v/>
      </c>
    </row>
    <row r="139" spans="3:9">
      <c r="C139" s="6">
        <f>IF($B139="","",VLOOKUP($B139,Invoices!$B$5:$E$1004,4,FALSE))</f>
        <v/>
      </c>
      <c r="D139" s="5">
        <f>IF($B139="","",VLOOKUP($B139,Invoices!$B$5:$K$1004,10,FALSE))</f>
        <v/>
      </c>
      <c r="E139" s="8">
        <f>IF($B139="","",VLOOKUP($B139,Invoices!$B$5:$I$1004,8,FALSE))</f>
        <v/>
      </c>
      <c r="F139" s="6">
        <f>IF($B139="","",Settings!$C$7-$E139)</f>
        <v/>
      </c>
      <c r="G139" s="6">
        <f>IF($B139="","",IF($F139&lt;0,"Monitor - not yet due",IF($F139&lt;7,"Reminder 1 - email",IF($F139&lt;14,"Reminder 2 - email",IF($F139&lt;30,"Phone AP contact",IF($F139&lt;60,"Final notice - letter","Escalate to collections"))))))</f>
        <v/>
      </c>
      <c r="H139" s="8">
        <f>IF($B139="","",IF($F139&lt;0,$E139,IF($F139&lt;7,$E139+0,IF($F139&lt;14,$E139+7,IF($F139&lt;30,$E139+14,IF($F139&lt;60,$E139+30,$E139+60))))))</f>
        <v/>
      </c>
      <c r="I139" s="6">
        <f>IF($B139="","",IF($F139&lt;0,"-",IF($F139&lt;14,"T1 - friendly reminder",IF($F139&lt;30,"T2 - firm reminder",IF($F139&lt;60,"T3 - final notice","T4 - escalation")))))</f>
        <v/>
      </c>
    </row>
    <row r="140" spans="3:9">
      <c r="C140" s="6">
        <f>IF($B140="","",VLOOKUP($B140,Invoices!$B$5:$E$1004,4,FALSE))</f>
        <v/>
      </c>
      <c r="D140" s="5">
        <f>IF($B140="","",VLOOKUP($B140,Invoices!$B$5:$K$1004,10,FALSE))</f>
        <v/>
      </c>
      <c r="E140" s="8">
        <f>IF($B140="","",VLOOKUP($B140,Invoices!$B$5:$I$1004,8,FALSE))</f>
        <v/>
      </c>
      <c r="F140" s="6">
        <f>IF($B140="","",Settings!$C$7-$E140)</f>
        <v/>
      </c>
      <c r="G140" s="6">
        <f>IF($B140="","",IF($F140&lt;0,"Monitor - not yet due",IF($F140&lt;7,"Reminder 1 - email",IF($F140&lt;14,"Reminder 2 - email",IF($F140&lt;30,"Phone AP contact",IF($F140&lt;60,"Final notice - letter","Escalate to collections"))))))</f>
        <v/>
      </c>
      <c r="H140" s="8">
        <f>IF($B140="","",IF($F140&lt;0,$E140,IF($F140&lt;7,$E140+0,IF($F140&lt;14,$E140+7,IF($F140&lt;30,$E140+14,IF($F140&lt;60,$E140+30,$E140+60))))))</f>
        <v/>
      </c>
      <c r="I140" s="6">
        <f>IF($B140="","",IF($F140&lt;0,"-",IF($F140&lt;14,"T1 - friendly reminder",IF($F140&lt;30,"T2 - firm reminder",IF($F140&lt;60,"T3 - final notice","T4 - escalation")))))</f>
        <v/>
      </c>
    </row>
    <row r="141" spans="3:9">
      <c r="C141" s="6">
        <f>IF($B141="","",VLOOKUP($B141,Invoices!$B$5:$E$1004,4,FALSE))</f>
        <v/>
      </c>
      <c r="D141" s="5">
        <f>IF($B141="","",VLOOKUP($B141,Invoices!$B$5:$K$1004,10,FALSE))</f>
        <v/>
      </c>
      <c r="E141" s="8">
        <f>IF($B141="","",VLOOKUP($B141,Invoices!$B$5:$I$1004,8,FALSE))</f>
        <v/>
      </c>
      <c r="F141" s="6">
        <f>IF($B141="","",Settings!$C$7-$E141)</f>
        <v/>
      </c>
      <c r="G141" s="6">
        <f>IF($B141="","",IF($F141&lt;0,"Monitor - not yet due",IF($F141&lt;7,"Reminder 1 - email",IF($F141&lt;14,"Reminder 2 - email",IF($F141&lt;30,"Phone AP contact",IF($F141&lt;60,"Final notice - letter","Escalate to collections"))))))</f>
        <v/>
      </c>
      <c r="H141" s="8">
        <f>IF($B141="","",IF($F141&lt;0,$E141,IF($F141&lt;7,$E141+0,IF($F141&lt;14,$E141+7,IF($F141&lt;30,$E141+14,IF($F141&lt;60,$E141+30,$E141+60))))))</f>
        <v/>
      </c>
      <c r="I141" s="6">
        <f>IF($B141="","",IF($F141&lt;0,"-",IF($F141&lt;14,"T1 - friendly reminder",IF($F141&lt;30,"T2 - firm reminder",IF($F141&lt;60,"T3 - final notice","T4 - escalation")))))</f>
        <v/>
      </c>
    </row>
    <row r="142" spans="3:9">
      <c r="C142" s="6">
        <f>IF($B142="","",VLOOKUP($B142,Invoices!$B$5:$E$1004,4,FALSE))</f>
        <v/>
      </c>
      <c r="D142" s="5">
        <f>IF($B142="","",VLOOKUP($B142,Invoices!$B$5:$K$1004,10,FALSE))</f>
        <v/>
      </c>
      <c r="E142" s="8">
        <f>IF($B142="","",VLOOKUP($B142,Invoices!$B$5:$I$1004,8,FALSE))</f>
        <v/>
      </c>
      <c r="F142" s="6">
        <f>IF($B142="","",Settings!$C$7-$E142)</f>
        <v/>
      </c>
      <c r="G142" s="6">
        <f>IF($B142="","",IF($F142&lt;0,"Monitor - not yet due",IF($F142&lt;7,"Reminder 1 - email",IF($F142&lt;14,"Reminder 2 - email",IF($F142&lt;30,"Phone AP contact",IF($F142&lt;60,"Final notice - letter","Escalate to collections"))))))</f>
        <v/>
      </c>
      <c r="H142" s="8">
        <f>IF($B142="","",IF($F142&lt;0,$E142,IF($F142&lt;7,$E142+0,IF($F142&lt;14,$E142+7,IF($F142&lt;30,$E142+14,IF($F142&lt;60,$E142+30,$E142+60))))))</f>
        <v/>
      </c>
      <c r="I142" s="6">
        <f>IF($B142="","",IF($F142&lt;0,"-",IF($F142&lt;14,"T1 - friendly reminder",IF($F142&lt;30,"T2 - firm reminder",IF($F142&lt;60,"T3 - final notice","T4 - escalation")))))</f>
        <v/>
      </c>
    </row>
    <row r="143" spans="3:9">
      <c r="C143" s="6">
        <f>IF($B143="","",VLOOKUP($B143,Invoices!$B$5:$E$1004,4,FALSE))</f>
        <v/>
      </c>
      <c r="D143" s="5">
        <f>IF($B143="","",VLOOKUP($B143,Invoices!$B$5:$K$1004,10,FALSE))</f>
        <v/>
      </c>
      <c r="E143" s="8">
        <f>IF($B143="","",VLOOKUP($B143,Invoices!$B$5:$I$1004,8,FALSE))</f>
        <v/>
      </c>
      <c r="F143" s="6">
        <f>IF($B143="","",Settings!$C$7-$E143)</f>
        <v/>
      </c>
      <c r="G143" s="6">
        <f>IF($B143="","",IF($F143&lt;0,"Monitor - not yet due",IF($F143&lt;7,"Reminder 1 - email",IF($F143&lt;14,"Reminder 2 - email",IF($F143&lt;30,"Phone AP contact",IF($F143&lt;60,"Final notice - letter","Escalate to collections"))))))</f>
        <v/>
      </c>
      <c r="H143" s="8">
        <f>IF($B143="","",IF($F143&lt;0,$E143,IF($F143&lt;7,$E143+0,IF($F143&lt;14,$E143+7,IF($F143&lt;30,$E143+14,IF($F143&lt;60,$E143+30,$E143+60))))))</f>
        <v/>
      </c>
      <c r="I143" s="6">
        <f>IF($B143="","",IF($F143&lt;0,"-",IF($F143&lt;14,"T1 - friendly reminder",IF($F143&lt;30,"T2 - firm reminder",IF($F143&lt;60,"T3 - final notice","T4 - escalation")))))</f>
        <v/>
      </c>
    </row>
    <row r="144" spans="3:9">
      <c r="C144" s="6">
        <f>IF($B144="","",VLOOKUP($B144,Invoices!$B$5:$E$1004,4,FALSE))</f>
        <v/>
      </c>
      <c r="D144" s="5">
        <f>IF($B144="","",VLOOKUP($B144,Invoices!$B$5:$K$1004,10,FALSE))</f>
        <v/>
      </c>
      <c r="E144" s="8">
        <f>IF($B144="","",VLOOKUP($B144,Invoices!$B$5:$I$1004,8,FALSE))</f>
        <v/>
      </c>
      <c r="F144" s="6">
        <f>IF($B144="","",Settings!$C$7-$E144)</f>
        <v/>
      </c>
      <c r="G144" s="6">
        <f>IF($B144="","",IF($F144&lt;0,"Monitor - not yet due",IF($F144&lt;7,"Reminder 1 - email",IF($F144&lt;14,"Reminder 2 - email",IF($F144&lt;30,"Phone AP contact",IF($F144&lt;60,"Final notice - letter","Escalate to collections"))))))</f>
        <v/>
      </c>
      <c r="H144" s="8">
        <f>IF($B144="","",IF($F144&lt;0,$E144,IF($F144&lt;7,$E144+0,IF($F144&lt;14,$E144+7,IF($F144&lt;30,$E144+14,IF($F144&lt;60,$E144+30,$E144+60))))))</f>
        <v/>
      </c>
      <c r="I144" s="6">
        <f>IF($B144="","",IF($F144&lt;0,"-",IF($F144&lt;14,"T1 - friendly reminder",IF($F144&lt;30,"T2 - firm reminder",IF($F144&lt;60,"T3 - final notice","T4 - escalation")))))</f>
        <v/>
      </c>
    </row>
    <row r="145" spans="3:9">
      <c r="C145" s="6">
        <f>IF($B145="","",VLOOKUP($B145,Invoices!$B$5:$E$1004,4,FALSE))</f>
        <v/>
      </c>
      <c r="D145" s="5">
        <f>IF($B145="","",VLOOKUP($B145,Invoices!$B$5:$K$1004,10,FALSE))</f>
        <v/>
      </c>
      <c r="E145" s="8">
        <f>IF($B145="","",VLOOKUP($B145,Invoices!$B$5:$I$1004,8,FALSE))</f>
        <v/>
      </c>
      <c r="F145" s="6">
        <f>IF($B145="","",Settings!$C$7-$E145)</f>
        <v/>
      </c>
      <c r="G145" s="6">
        <f>IF($B145="","",IF($F145&lt;0,"Monitor - not yet due",IF($F145&lt;7,"Reminder 1 - email",IF($F145&lt;14,"Reminder 2 - email",IF($F145&lt;30,"Phone AP contact",IF($F145&lt;60,"Final notice - letter","Escalate to collections"))))))</f>
        <v/>
      </c>
      <c r="H145" s="8">
        <f>IF($B145="","",IF($F145&lt;0,$E145,IF($F145&lt;7,$E145+0,IF($F145&lt;14,$E145+7,IF($F145&lt;30,$E145+14,IF($F145&lt;60,$E145+30,$E145+60))))))</f>
        <v/>
      </c>
      <c r="I145" s="6">
        <f>IF($B145="","",IF($F145&lt;0,"-",IF($F145&lt;14,"T1 - friendly reminder",IF($F145&lt;30,"T2 - firm reminder",IF($F145&lt;60,"T3 - final notice","T4 - escalation")))))</f>
        <v/>
      </c>
    </row>
    <row r="146" spans="3:9">
      <c r="C146" s="6">
        <f>IF($B146="","",VLOOKUP($B146,Invoices!$B$5:$E$1004,4,FALSE))</f>
        <v/>
      </c>
      <c r="D146" s="5">
        <f>IF($B146="","",VLOOKUP($B146,Invoices!$B$5:$K$1004,10,FALSE))</f>
        <v/>
      </c>
      <c r="E146" s="8">
        <f>IF($B146="","",VLOOKUP($B146,Invoices!$B$5:$I$1004,8,FALSE))</f>
        <v/>
      </c>
      <c r="F146" s="6">
        <f>IF($B146="","",Settings!$C$7-$E146)</f>
        <v/>
      </c>
      <c r="G146" s="6">
        <f>IF($B146="","",IF($F146&lt;0,"Monitor - not yet due",IF($F146&lt;7,"Reminder 1 - email",IF($F146&lt;14,"Reminder 2 - email",IF($F146&lt;30,"Phone AP contact",IF($F146&lt;60,"Final notice - letter","Escalate to collections"))))))</f>
        <v/>
      </c>
      <c r="H146" s="8">
        <f>IF($B146="","",IF($F146&lt;0,$E146,IF($F146&lt;7,$E146+0,IF($F146&lt;14,$E146+7,IF($F146&lt;30,$E146+14,IF($F146&lt;60,$E146+30,$E146+60))))))</f>
        <v/>
      </c>
      <c r="I146" s="6">
        <f>IF($B146="","",IF($F146&lt;0,"-",IF($F146&lt;14,"T1 - friendly reminder",IF($F146&lt;30,"T2 - firm reminder",IF($F146&lt;60,"T3 - final notice","T4 - escalation")))))</f>
        <v/>
      </c>
    </row>
    <row r="147" spans="3:9">
      <c r="C147" s="6">
        <f>IF($B147="","",VLOOKUP($B147,Invoices!$B$5:$E$1004,4,FALSE))</f>
        <v/>
      </c>
      <c r="D147" s="5">
        <f>IF($B147="","",VLOOKUP($B147,Invoices!$B$5:$K$1004,10,FALSE))</f>
        <v/>
      </c>
      <c r="E147" s="8">
        <f>IF($B147="","",VLOOKUP($B147,Invoices!$B$5:$I$1004,8,FALSE))</f>
        <v/>
      </c>
      <c r="F147" s="6">
        <f>IF($B147="","",Settings!$C$7-$E147)</f>
        <v/>
      </c>
      <c r="G147" s="6">
        <f>IF($B147="","",IF($F147&lt;0,"Monitor - not yet due",IF($F147&lt;7,"Reminder 1 - email",IF($F147&lt;14,"Reminder 2 - email",IF($F147&lt;30,"Phone AP contact",IF($F147&lt;60,"Final notice - letter","Escalate to collections"))))))</f>
        <v/>
      </c>
      <c r="H147" s="8">
        <f>IF($B147="","",IF($F147&lt;0,$E147,IF($F147&lt;7,$E147+0,IF($F147&lt;14,$E147+7,IF($F147&lt;30,$E147+14,IF($F147&lt;60,$E147+30,$E147+60))))))</f>
        <v/>
      </c>
      <c r="I147" s="6">
        <f>IF($B147="","",IF($F147&lt;0,"-",IF($F147&lt;14,"T1 - friendly reminder",IF($F147&lt;30,"T2 - firm reminder",IF($F147&lt;60,"T3 - final notice","T4 - escalation")))))</f>
        <v/>
      </c>
    </row>
    <row r="148" spans="3:9">
      <c r="C148" s="6">
        <f>IF($B148="","",VLOOKUP($B148,Invoices!$B$5:$E$1004,4,FALSE))</f>
        <v/>
      </c>
      <c r="D148" s="5">
        <f>IF($B148="","",VLOOKUP($B148,Invoices!$B$5:$K$1004,10,FALSE))</f>
        <v/>
      </c>
      <c r="E148" s="8">
        <f>IF($B148="","",VLOOKUP($B148,Invoices!$B$5:$I$1004,8,FALSE))</f>
        <v/>
      </c>
      <c r="F148" s="6">
        <f>IF($B148="","",Settings!$C$7-$E148)</f>
        <v/>
      </c>
      <c r="G148" s="6">
        <f>IF($B148="","",IF($F148&lt;0,"Monitor - not yet due",IF($F148&lt;7,"Reminder 1 - email",IF($F148&lt;14,"Reminder 2 - email",IF($F148&lt;30,"Phone AP contact",IF($F148&lt;60,"Final notice - letter","Escalate to collections"))))))</f>
        <v/>
      </c>
      <c r="H148" s="8">
        <f>IF($B148="","",IF($F148&lt;0,$E148,IF($F148&lt;7,$E148+0,IF($F148&lt;14,$E148+7,IF($F148&lt;30,$E148+14,IF($F148&lt;60,$E148+30,$E148+60))))))</f>
        <v/>
      </c>
      <c r="I148" s="6">
        <f>IF($B148="","",IF($F148&lt;0,"-",IF($F148&lt;14,"T1 - friendly reminder",IF($F148&lt;30,"T2 - firm reminder",IF($F148&lt;60,"T3 - final notice","T4 - escalation")))))</f>
        <v/>
      </c>
    </row>
    <row r="149" spans="3:9">
      <c r="C149" s="6">
        <f>IF($B149="","",VLOOKUP($B149,Invoices!$B$5:$E$1004,4,FALSE))</f>
        <v/>
      </c>
      <c r="D149" s="5">
        <f>IF($B149="","",VLOOKUP($B149,Invoices!$B$5:$K$1004,10,FALSE))</f>
        <v/>
      </c>
      <c r="E149" s="8">
        <f>IF($B149="","",VLOOKUP($B149,Invoices!$B$5:$I$1004,8,FALSE))</f>
        <v/>
      </c>
      <c r="F149" s="6">
        <f>IF($B149="","",Settings!$C$7-$E149)</f>
        <v/>
      </c>
      <c r="G149" s="6">
        <f>IF($B149="","",IF($F149&lt;0,"Monitor - not yet due",IF($F149&lt;7,"Reminder 1 - email",IF($F149&lt;14,"Reminder 2 - email",IF($F149&lt;30,"Phone AP contact",IF($F149&lt;60,"Final notice - letter","Escalate to collections"))))))</f>
        <v/>
      </c>
      <c r="H149" s="8">
        <f>IF($B149="","",IF($F149&lt;0,$E149,IF($F149&lt;7,$E149+0,IF($F149&lt;14,$E149+7,IF($F149&lt;30,$E149+14,IF($F149&lt;60,$E149+30,$E149+60))))))</f>
        <v/>
      </c>
      <c r="I149" s="6">
        <f>IF($B149="","",IF($F149&lt;0,"-",IF($F149&lt;14,"T1 - friendly reminder",IF($F149&lt;30,"T2 - firm reminder",IF($F149&lt;60,"T3 - final notice","T4 - escalation")))))</f>
        <v/>
      </c>
    </row>
    <row r="150" spans="3:9">
      <c r="C150" s="6">
        <f>IF($B150="","",VLOOKUP($B150,Invoices!$B$5:$E$1004,4,FALSE))</f>
        <v/>
      </c>
      <c r="D150" s="5">
        <f>IF($B150="","",VLOOKUP($B150,Invoices!$B$5:$K$1004,10,FALSE))</f>
        <v/>
      </c>
      <c r="E150" s="8">
        <f>IF($B150="","",VLOOKUP($B150,Invoices!$B$5:$I$1004,8,FALSE))</f>
        <v/>
      </c>
      <c r="F150" s="6">
        <f>IF($B150="","",Settings!$C$7-$E150)</f>
        <v/>
      </c>
      <c r="G150" s="6">
        <f>IF($B150="","",IF($F150&lt;0,"Monitor - not yet due",IF($F150&lt;7,"Reminder 1 - email",IF($F150&lt;14,"Reminder 2 - email",IF($F150&lt;30,"Phone AP contact",IF($F150&lt;60,"Final notice - letter","Escalate to collections"))))))</f>
        <v/>
      </c>
      <c r="H150" s="8">
        <f>IF($B150="","",IF($F150&lt;0,$E150,IF($F150&lt;7,$E150+0,IF($F150&lt;14,$E150+7,IF($F150&lt;30,$E150+14,IF($F150&lt;60,$E150+30,$E150+60))))))</f>
        <v/>
      </c>
      <c r="I150" s="6">
        <f>IF($B150="","",IF($F150&lt;0,"-",IF($F150&lt;14,"T1 - friendly reminder",IF($F150&lt;30,"T2 - firm reminder",IF($F150&lt;60,"T3 - final notice","T4 - escalation")))))</f>
        <v/>
      </c>
    </row>
    <row r="151" spans="3:9">
      <c r="C151" s="6">
        <f>IF($B151="","",VLOOKUP($B151,Invoices!$B$5:$E$1004,4,FALSE))</f>
        <v/>
      </c>
      <c r="D151" s="5">
        <f>IF($B151="","",VLOOKUP($B151,Invoices!$B$5:$K$1004,10,FALSE))</f>
        <v/>
      </c>
      <c r="E151" s="8">
        <f>IF($B151="","",VLOOKUP($B151,Invoices!$B$5:$I$1004,8,FALSE))</f>
        <v/>
      </c>
      <c r="F151" s="6">
        <f>IF($B151="","",Settings!$C$7-$E151)</f>
        <v/>
      </c>
      <c r="G151" s="6">
        <f>IF($B151="","",IF($F151&lt;0,"Monitor - not yet due",IF($F151&lt;7,"Reminder 1 - email",IF($F151&lt;14,"Reminder 2 - email",IF($F151&lt;30,"Phone AP contact",IF($F151&lt;60,"Final notice - letter","Escalate to collections"))))))</f>
        <v/>
      </c>
      <c r="H151" s="8">
        <f>IF($B151="","",IF($F151&lt;0,$E151,IF($F151&lt;7,$E151+0,IF($F151&lt;14,$E151+7,IF($F151&lt;30,$E151+14,IF($F151&lt;60,$E151+30,$E151+60))))))</f>
        <v/>
      </c>
      <c r="I151" s="6">
        <f>IF($B151="","",IF($F151&lt;0,"-",IF($F151&lt;14,"T1 - friendly reminder",IF($F151&lt;30,"T2 - firm reminder",IF($F151&lt;60,"T3 - final notice","T4 - escalation")))))</f>
        <v/>
      </c>
    </row>
    <row r="152" spans="3:9">
      <c r="C152" s="6">
        <f>IF($B152="","",VLOOKUP($B152,Invoices!$B$5:$E$1004,4,FALSE))</f>
        <v/>
      </c>
      <c r="D152" s="5">
        <f>IF($B152="","",VLOOKUP($B152,Invoices!$B$5:$K$1004,10,FALSE))</f>
        <v/>
      </c>
      <c r="E152" s="8">
        <f>IF($B152="","",VLOOKUP($B152,Invoices!$B$5:$I$1004,8,FALSE))</f>
        <v/>
      </c>
      <c r="F152" s="6">
        <f>IF($B152="","",Settings!$C$7-$E152)</f>
        <v/>
      </c>
      <c r="G152" s="6">
        <f>IF($B152="","",IF($F152&lt;0,"Monitor - not yet due",IF($F152&lt;7,"Reminder 1 - email",IF($F152&lt;14,"Reminder 2 - email",IF($F152&lt;30,"Phone AP contact",IF($F152&lt;60,"Final notice - letter","Escalate to collections"))))))</f>
        <v/>
      </c>
      <c r="H152" s="8">
        <f>IF($B152="","",IF($F152&lt;0,$E152,IF($F152&lt;7,$E152+0,IF($F152&lt;14,$E152+7,IF($F152&lt;30,$E152+14,IF($F152&lt;60,$E152+30,$E152+60))))))</f>
        <v/>
      </c>
      <c r="I152" s="6">
        <f>IF($B152="","",IF($F152&lt;0,"-",IF($F152&lt;14,"T1 - friendly reminder",IF($F152&lt;30,"T2 - firm reminder",IF($F152&lt;60,"T3 - final notice","T4 - escalation")))))</f>
        <v/>
      </c>
    </row>
    <row r="153" spans="3:9">
      <c r="C153" s="6">
        <f>IF($B153="","",VLOOKUP($B153,Invoices!$B$5:$E$1004,4,FALSE))</f>
        <v/>
      </c>
      <c r="D153" s="5">
        <f>IF($B153="","",VLOOKUP($B153,Invoices!$B$5:$K$1004,10,FALSE))</f>
        <v/>
      </c>
      <c r="E153" s="8">
        <f>IF($B153="","",VLOOKUP($B153,Invoices!$B$5:$I$1004,8,FALSE))</f>
        <v/>
      </c>
      <c r="F153" s="6">
        <f>IF($B153="","",Settings!$C$7-$E153)</f>
        <v/>
      </c>
      <c r="G153" s="6">
        <f>IF($B153="","",IF($F153&lt;0,"Monitor - not yet due",IF($F153&lt;7,"Reminder 1 - email",IF($F153&lt;14,"Reminder 2 - email",IF($F153&lt;30,"Phone AP contact",IF($F153&lt;60,"Final notice - letter","Escalate to collections"))))))</f>
        <v/>
      </c>
      <c r="H153" s="8">
        <f>IF($B153="","",IF($F153&lt;0,$E153,IF($F153&lt;7,$E153+0,IF($F153&lt;14,$E153+7,IF($F153&lt;30,$E153+14,IF($F153&lt;60,$E153+30,$E153+60))))))</f>
        <v/>
      </c>
      <c r="I153" s="6">
        <f>IF($B153="","",IF($F153&lt;0,"-",IF($F153&lt;14,"T1 - friendly reminder",IF($F153&lt;30,"T2 - firm reminder",IF($F153&lt;60,"T3 - final notice","T4 - escalation")))))</f>
        <v/>
      </c>
    </row>
    <row r="154" spans="3:9">
      <c r="C154" s="6">
        <f>IF($B154="","",VLOOKUP($B154,Invoices!$B$5:$E$1004,4,FALSE))</f>
        <v/>
      </c>
      <c r="D154" s="5">
        <f>IF($B154="","",VLOOKUP($B154,Invoices!$B$5:$K$1004,10,FALSE))</f>
        <v/>
      </c>
      <c r="E154" s="8">
        <f>IF($B154="","",VLOOKUP($B154,Invoices!$B$5:$I$1004,8,FALSE))</f>
        <v/>
      </c>
      <c r="F154" s="6">
        <f>IF($B154="","",Settings!$C$7-$E154)</f>
        <v/>
      </c>
      <c r="G154" s="6">
        <f>IF($B154="","",IF($F154&lt;0,"Monitor - not yet due",IF($F154&lt;7,"Reminder 1 - email",IF($F154&lt;14,"Reminder 2 - email",IF($F154&lt;30,"Phone AP contact",IF($F154&lt;60,"Final notice - letter","Escalate to collections"))))))</f>
        <v/>
      </c>
      <c r="H154" s="8">
        <f>IF($B154="","",IF($F154&lt;0,$E154,IF($F154&lt;7,$E154+0,IF($F154&lt;14,$E154+7,IF($F154&lt;30,$E154+14,IF($F154&lt;60,$E154+30,$E154+60))))))</f>
        <v/>
      </c>
      <c r="I154" s="6">
        <f>IF($B154="","",IF($F154&lt;0,"-",IF($F154&lt;14,"T1 - friendly reminder",IF($F154&lt;30,"T2 - firm reminder",IF($F154&lt;60,"T3 - final notice","T4 - escalation")))))</f>
        <v/>
      </c>
    </row>
    <row r="155" spans="3:9">
      <c r="C155" s="6">
        <f>IF($B155="","",VLOOKUP($B155,Invoices!$B$5:$E$1004,4,FALSE))</f>
        <v/>
      </c>
      <c r="D155" s="5">
        <f>IF($B155="","",VLOOKUP($B155,Invoices!$B$5:$K$1004,10,FALSE))</f>
        <v/>
      </c>
      <c r="E155" s="8">
        <f>IF($B155="","",VLOOKUP($B155,Invoices!$B$5:$I$1004,8,FALSE))</f>
        <v/>
      </c>
      <c r="F155" s="6">
        <f>IF($B155="","",Settings!$C$7-$E155)</f>
        <v/>
      </c>
      <c r="G155" s="6">
        <f>IF($B155="","",IF($F155&lt;0,"Monitor - not yet due",IF($F155&lt;7,"Reminder 1 - email",IF($F155&lt;14,"Reminder 2 - email",IF($F155&lt;30,"Phone AP contact",IF($F155&lt;60,"Final notice - letter","Escalate to collections"))))))</f>
        <v/>
      </c>
      <c r="H155" s="8">
        <f>IF($B155="","",IF($F155&lt;0,$E155,IF($F155&lt;7,$E155+0,IF($F155&lt;14,$E155+7,IF($F155&lt;30,$E155+14,IF($F155&lt;60,$E155+30,$E155+60))))))</f>
        <v/>
      </c>
      <c r="I155" s="6">
        <f>IF($B155="","",IF($F155&lt;0,"-",IF($F155&lt;14,"T1 - friendly reminder",IF($F155&lt;30,"T2 - firm reminder",IF($F155&lt;60,"T3 - final notice","T4 - escalation")))))</f>
        <v/>
      </c>
    </row>
    <row r="156" spans="3:9">
      <c r="C156" s="6">
        <f>IF($B156="","",VLOOKUP($B156,Invoices!$B$5:$E$1004,4,FALSE))</f>
        <v/>
      </c>
      <c r="D156" s="5">
        <f>IF($B156="","",VLOOKUP($B156,Invoices!$B$5:$K$1004,10,FALSE))</f>
        <v/>
      </c>
      <c r="E156" s="8">
        <f>IF($B156="","",VLOOKUP($B156,Invoices!$B$5:$I$1004,8,FALSE))</f>
        <v/>
      </c>
      <c r="F156" s="6">
        <f>IF($B156="","",Settings!$C$7-$E156)</f>
        <v/>
      </c>
      <c r="G156" s="6">
        <f>IF($B156="","",IF($F156&lt;0,"Monitor - not yet due",IF($F156&lt;7,"Reminder 1 - email",IF($F156&lt;14,"Reminder 2 - email",IF($F156&lt;30,"Phone AP contact",IF($F156&lt;60,"Final notice - letter","Escalate to collections"))))))</f>
        <v/>
      </c>
      <c r="H156" s="8">
        <f>IF($B156="","",IF($F156&lt;0,$E156,IF($F156&lt;7,$E156+0,IF($F156&lt;14,$E156+7,IF($F156&lt;30,$E156+14,IF($F156&lt;60,$E156+30,$E156+60))))))</f>
        <v/>
      </c>
      <c r="I156" s="6">
        <f>IF($B156="","",IF($F156&lt;0,"-",IF($F156&lt;14,"T1 - friendly reminder",IF($F156&lt;30,"T2 - firm reminder",IF($F156&lt;60,"T3 - final notice","T4 - escalation")))))</f>
        <v/>
      </c>
    </row>
    <row r="157" spans="3:9">
      <c r="C157" s="6">
        <f>IF($B157="","",VLOOKUP($B157,Invoices!$B$5:$E$1004,4,FALSE))</f>
        <v/>
      </c>
      <c r="D157" s="5">
        <f>IF($B157="","",VLOOKUP($B157,Invoices!$B$5:$K$1004,10,FALSE))</f>
        <v/>
      </c>
      <c r="E157" s="8">
        <f>IF($B157="","",VLOOKUP($B157,Invoices!$B$5:$I$1004,8,FALSE))</f>
        <v/>
      </c>
      <c r="F157" s="6">
        <f>IF($B157="","",Settings!$C$7-$E157)</f>
        <v/>
      </c>
      <c r="G157" s="6">
        <f>IF($B157="","",IF($F157&lt;0,"Monitor - not yet due",IF($F157&lt;7,"Reminder 1 - email",IF($F157&lt;14,"Reminder 2 - email",IF($F157&lt;30,"Phone AP contact",IF($F157&lt;60,"Final notice - letter","Escalate to collections"))))))</f>
        <v/>
      </c>
      <c r="H157" s="8">
        <f>IF($B157="","",IF($F157&lt;0,$E157,IF($F157&lt;7,$E157+0,IF($F157&lt;14,$E157+7,IF($F157&lt;30,$E157+14,IF($F157&lt;60,$E157+30,$E157+60))))))</f>
        <v/>
      </c>
      <c r="I157" s="6">
        <f>IF($B157="","",IF($F157&lt;0,"-",IF($F157&lt;14,"T1 - friendly reminder",IF($F157&lt;30,"T2 - firm reminder",IF($F157&lt;60,"T3 - final notice","T4 - escalation")))))</f>
        <v/>
      </c>
    </row>
    <row r="158" spans="3:9">
      <c r="C158" s="6">
        <f>IF($B158="","",VLOOKUP($B158,Invoices!$B$5:$E$1004,4,FALSE))</f>
        <v/>
      </c>
      <c r="D158" s="5">
        <f>IF($B158="","",VLOOKUP($B158,Invoices!$B$5:$K$1004,10,FALSE))</f>
        <v/>
      </c>
      <c r="E158" s="8">
        <f>IF($B158="","",VLOOKUP($B158,Invoices!$B$5:$I$1004,8,FALSE))</f>
        <v/>
      </c>
      <c r="F158" s="6">
        <f>IF($B158="","",Settings!$C$7-$E158)</f>
        <v/>
      </c>
      <c r="G158" s="6">
        <f>IF($B158="","",IF($F158&lt;0,"Monitor - not yet due",IF($F158&lt;7,"Reminder 1 - email",IF($F158&lt;14,"Reminder 2 - email",IF($F158&lt;30,"Phone AP contact",IF($F158&lt;60,"Final notice - letter","Escalate to collections"))))))</f>
        <v/>
      </c>
      <c r="H158" s="8">
        <f>IF($B158="","",IF($F158&lt;0,$E158,IF($F158&lt;7,$E158+0,IF($F158&lt;14,$E158+7,IF($F158&lt;30,$E158+14,IF($F158&lt;60,$E158+30,$E158+60))))))</f>
        <v/>
      </c>
      <c r="I158" s="6">
        <f>IF($B158="","",IF($F158&lt;0,"-",IF($F158&lt;14,"T1 - friendly reminder",IF($F158&lt;30,"T2 - firm reminder",IF($F158&lt;60,"T3 - final notice","T4 - escalation")))))</f>
        <v/>
      </c>
    </row>
    <row r="159" spans="3:9">
      <c r="C159" s="6">
        <f>IF($B159="","",VLOOKUP($B159,Invoices!$B$5:$E$1004,4,FALSE))</f>
        <v/>
      </c>
      <c r="D159" s="5">
        <f>IF($B159="","",VLOOKUP($B159,Invoices!$B$5:$K$1004,10,FALSE))</f>
        <v/>
      </c>
      <c r="E159" s="8">
        <f>IF($B159="","",VLOOKUP($B159,Invoices!$B$5:$I$1004,8,FALSE))</f>
        <v/>
      </c>
      <c r="F159" s="6">
        <f>IF($B159="","",Settings!$C$7-$E159)</f>
        <v/>
      </c>
      <c r="G159" s="6">
        <f>IF($B159="","",IF($F159&lt;0,"Monitor - not yet due",IF($F159&lt;7,"Reminder 1 - email",IF($F159&lt;14,"Reminder 2 - email",IF($F159&lt;30,"Phone AP contact",IF($F159&lt;60,"Final notice - letter","Escalate to collections"))))))</f>
        <v/>
      </c>
      <c r="H159" s="8">
        <f>IF($B159="","",IF($F159&lt;0,$E159,IF($F159&lt;7,$E159+0,IF($F159&lt;14,$E159+7,IF($F159&lt;30,$E159+14,IF($F159&lt;60,$E159+30,$E159+60))))))</f>
        <v/>
      </c>
      <c r="I159" s="6">
        <f>IF($B159="","",IF($F159&lt;0,"-",IF($F159&lt;14,"T1 - friendly reminder",IF($F159&lt;30,"T2 - firm reminder",IF($F159&lt;60,"T3 - final notice","T4 - escalation")))))</f>
        <v/>
      </c>
    </row>
    <row r="160" spans="3:9">
      <c r="C160" s="6">
        <f>IF($B160="","",VLOOKUP($B160,Invoices!$B$5:$E$1004,4,FALSE))</f>
        <v/>
      </c>
      <c r="D160" s="5">
        <f>IF($B160="","",VLOOKUP($B160,Invoices!$B$5:$K$1004,10,FALSE))</f>
        <v/>
      </c>
      <c r="E160" s="8">
        <f>IF($B160="","",VLOOKUP($B160,Invoices!$B$5:$I$1004,8,FALSE))</f>
        <v/>
      </c>
      <c r="F160" s="6">
        <f>IF($B160="","",Settings!$C$7-$E160)</f>
        <v/>
      </c>
      <c r="G160" s="6">
        <f>IF($B160="","",IF($F160&lt;0,"Monitor - not yet due",IF($F160&lt;7,"Reminder 1 - email",IF($F160&lt;14,"Reminder 2 - email",IF($F160&lt;30,"Phone AP contact",IF($F160&lt;60,"Final notice - letter","Escalate to collections"))))))</f>
        <v/>
      </c>
      <c r="H160" s="8">
        <f>IF($B160="","",IF($F160&lt;0,$E160,IF($F160&lt;7,$E160+0,IF($F160&lt;14,$E160+7,IF($F160&lt;30,$E160+14,IF($F160&lt;60,$E160+30,$E160+60))))))</f>
        <v/>
      </c>
      <c r="I160" s="6">
        <f>IF($B160="","",IF($F160&lt;0,"-",IF($F160&lt;14,"T1 - friendly reminder",IF($F160&lt;30,"T2 - firm reminder",IF($F160&lt;60,"T3 - final notice","T4 - escalation")))))</f>
        <v/>
      </c>
    </row>
    <row r="161" spans="3:9">
      <c r="C161" s="6">
        <f>IF($B161="","",VLOOKUP($B161,Invoices!$B$5:$E$1004,4,FALSE))</f>
        <v/>
      </c>
      <c r="D161" s="5">
        <f>IF($B161="","",VLOOKUP($B161,Invoices!$B$5:$K$1004,10,FALSE))</f>
        <v/>
      </c>
      <c r="E161" s="8">
        <f>IF($B161="","",VLOOKUP($B161,Invoices!$B$5:$I$1004,8,FALSE))</f>
        <v/>
      </c>
      <c r="F161" s="6">
        <f>IF($B161="","",Settings!$C$7-$E161)</f>
        <v/>
      </c>
      <c r="G161" s="6">
        <f>IF($B161="","",IF($F161&lt;0,"Monitor - not yet due",IF($F161&lt;7,"Reminder 1 - email",IF($F161&lt;14,"Reminder 2 - email",IF($F161&lt;30,"Phone AP contact",IF($F161&lt;60,"Final notice - letter","Escalate to collections"))))))</f>
        <v/>
      </c>
      <c r="H161" s="8">
        <f>IF($B161="","",IF($F161&lt;0,$E161,IF($F161&lt;7,$E161+0,IF($F161&lt;14,$E161+7,IF($F161&lt;30,$E161+14,IF($F161&lt;60,$E161+30,$E161+60))))))</f>
        <v/>
      </c>
      <c r="I161" s="6">
        <f>IF($B161="","",IF($F161&lt;0,"-",IF($F161&lt;14,"T1 - friendly reminder",IF($F161&lt;30,"T2 - firm reminder",IF($F161&lt;60,"T3 - final notice","T4 - escalation")))))</f>
        <v/>
      </c>
    </row>
    <row r="162" spans="3:9">
      <c r="C162" s="6">
        <f>IF($B162="","",VLOOKUP($B162,Invoices!$B$5:$E$1004,4,FALSE))</f>
        <v/>
      </c>
      <c r="D162" s="5">
        <f>IF($B162="","",VLOOKUP($B162,Invoices!$B$5:$K$1004,10,FALSE))</f>
        <v/>
      </c>
      <c r="E162" s="8">
        <f>IF($B162="","",VLOOKUP($B162,Invoices!$B$5:$I$1004,8,FALSE))</f>
        <v/>
      </c>
      <c r="F162" s="6">
        <f>IF($B162="","",Settings!$C$7-$E162)</f>
        <v/>
      </c>
      <c r="G162" s="6">
        <f>IF($B162="","",IF($F162&lt;0,"Monitor - not yet due",IF($F162&lt;7,"Reminder 1 - email",IF($F162&lt;14,"Reminder 2 - email",IF($F162&lt;30,"Phone AP contact",IF($F162&lt;60,"Final notice - letter","Escalate to collections"))))))</f>
        <v/>
      </c>
      <c r="H162" s="8">
        <f>IF($B162="","",IF($F162&lt;0,$E162,IF($F162&lt;7,$E162+0,IF($F162&lt;14,$E162+7,IF($F162&lt;30,$E162+14,IF($F162&lt;60,$E162+30,$E162+60))))))</f>
        <v/>
      </c>
      <c r="I162" s="6">
        <f>IF($B162="","",IF($F162&lt;0,"-",IF($F162&lt;14,"T1 - friendly reminder",IF($F162&lt;30,"T2 - firm reminder",IF($F162&lt;60,"T3 - final notice","T4 - escalation")))))</f>
        <v/>
      </c>
    </row>
    <row r="163" spans="3:9">
      <c r="C163" s="6">
        <f>IF($B163="","",VLOOKUP($B163,Invoices!$B$5:$E$1004,4,FALSE))</f>
        <v/>
      </c>
      <c r="D163" s="5">
        <f>IF($B163="","",VLOOKUP($B163,Invoices!$B$5:$K$1004,10,FALSE))</f>
        <v/>
      </c>
      <c r="E163" s="8">
        <f>IF($B163="","",VLOOKUP($B163,Invoices!$B$5:$I$1004,8,FALSE))</f>
        <v/>
      </c>
      <c r="F163" s="6">
        <f>IF($B163="","",Settings!$C$7-$E163)</f>
        <v/>
      </c>
      <c r="G163" s="6">
        <f>IF($B163="","",IF($F163&lt;0,"Monitor - not yet due",IF($F163&lt;7,"Reminder 1 - email",IF($F163&lt;14,"Reminder 2 - email",IF($F163&lt;30,"Phone AP contact",IF($F163&lt;60,"Final notice - letter","Escalate to collections"))))))</f>
        <v/>
      </c>
      <c r="H163" s="8">
        <f>IF($B163="","",IF($F163&lt;0,$E163,IF($F163&lt;7,$E163+0,IF($F163&lt;14,$E163+7,IF($F163&lt;30,$E163+14,IF($F163&lt;60,$E163+30,$E163+60))))))</f>
        <v/>
      </c>
      <c r="I163" s="6">
        <f>IF($B163="","",IF($F163&lt;0,"-",IF($F163&lt;14,"T1 - friendly reminder",IF($F163&lt;30,"T2 - firm reminder",IF($F163&lt;60,"T3 - final notice","T4 - escalation")))))</f>
        <v/>
      </c>
    </row>
    <row r="164" spans="3:9">
      <c r="C164" s="6">
        <f>IF($B164="","",VLOOKUP($B164,Invoices!$B$5:$E$1004,4,FALSE))</f>
        <v/>
      </c>
      <c r="D164" s="5">
        <f>IF($B164="","",VLOOKUP($B164,Invoices!$B$5:$K$1004,10,FALSE))</f>
        <v/>
      </c>
      <c r="E164" s="8">
        <f>IF($B164="","",VLOOKUP($B164,Invoices!$B$5:$I$1004,8,FALSE))</f>
        <v/>
      </c>
      <c r="F164" s="6">
        <f>IF($B164="","",Settings!$C$7-$E164)</f>
        <v/>
      </c>
      <c r="G164" s="6">
        <f>IF($B164="","",IF($F164&lt;0,"Monitor - not yet due",IF($F164&lt;7,"Reminder 1 - email",IF($F164&lt;14,"Reminder 2 - email",IF($F164&lt;30,"Phone AP contact",IF($F164&lt;60,"Final notice - letter","Escalate to collections"))))))</f>
        <v/>
      </c>
      <c r="H164" s="8">
        <f>IF($B164="","",IF($F164&lt;0,$E164,IF($F164&lt;7,$E164+0,IF($F164&lt;14,$E164+7,IF($F164&lt;30,$E164+14,IF($F164&lt;60,$E164+30,$E164+60))))))</f>
        <v/>
      </c>
      <c r="I164" s="6">
        <f>IF($B164="","",IF($F164&lt;0,"-",IF($F164&lt;14,"T1 - friendly reminder",IF($F164&lt;30,"T2 - firm reminder",IF($F164&lt;60,"T3 - final notice","T4 - escalation")))))</f>
        <v/>
      </c>
    </row>
    <row r="165" spans="3:9">
      <c r="C165" s="6">
        <f>IF($B165="","",VLOOKUP($B165,Invoices!$B$5:$E$1004,4,FALSE))</f>
        <v/>
      </c>
      <c r="D165" s="5">
        <f>IF($B165="","",VLOOKUP($B165,Invoices!$B$5:$K$1004,10,FALSE))</f>
        <v/>
      </c>
      <c r="E165" s="8">
        <f>IF($B165="","",VLOOKUP($B165,Invoices!$B$5:$I$1004,8,FALSE))</f>
        <v/>
      </c>
      <c r="F165" s="6">
        <f>IF($B165="","",Settings!$C$7-$E165)</f>
        <v/>
      </c>
      <c r="G165" s="6">
        <f>IF($B165="","",IF($F165&lt;0,"Monitor - not yet due",IF($F165&lt;7,"Reminder 1 - email",IF($F165&lt;14,"Reminder 2 - email",IF($F165&lt;30,"Phone AP contact",IF($F165&lt;60,"Final notice - letter","Escalate to collections"))))))</f>
        <v/>
      </c>
      <c r="H165" s="8">
        <f>IF($B165="","",IF($F165&lt;0,$E165,IF($F165&lt;7,$E165+0,IF($F165&lt;14,$E165+7,IF($F165&lt;30,$E165+14,IF($F165&lt;60,$E165+30,$E165+60))))))</f>
        <v/>
      </c>
      <c r="I165" s="6">
        <f>IF($B165="","",IF($F165&lt;0,"-",IF($F165&lt;14,"T1 - friendly reminder",IF($F165&lt;30,"T2 - firm reminder",IF($F165&lt;60,"T3 - final notice","T4 - escalation")))))</f>
        <v/>
      </c>
    </row>
    <row r="166" spans="3:9">
      <c r="C166" s="6">
        <f>IF($B166="","",VLOOKUP($B166,Invoices!$B$5:$E$1004,4,FALSE))</f>
        <v/>
      </c>
      <c r="D166" s="5">
        <f>IF($B166="","",VLOOKUP($B166,Invoices!$B$5:$K$1004,10,FALSE))</f>
        <v/>
      </c>
      <c r="E166" s="8">
        <f>IF($B166="","",VLOOKUP($B166,Invoices!$B$5:$I$1004,8,FALSE))</f>
        <v/>
      </c>
      <c r="F166" s="6">
        <f>IF($B166="","",Settings!$C$7-$E166)</f>
        <v/>
      </c>
      <c r="G166" s="6">
        <f>IF($B166="","",IF($F166&lt;0,"Monitor - not yet due",IF($F166&lt;7,"Reminder 1 - email",IF($F166&lt;14,"Reminder 2 - email",IF($F166&lt;30,"Phone AP contact",IF($F166&lt;60,"Final notice - letter","Escalate to collections"))))))</f>
        <v/>
      </c>
      <c r="H166" s="8">
        <f>IF($B166="","",IF($F166&lt;0,$E166,IF($F166&lt;7,$E166+0,IF($F166&lt;14,$E166+7,IF($F166&lt;30,$E166+14,IF($F166&lt;60,$E166+30,$E166+60))))))</f>
        <v/>
      </c>
      <c r="I166" s="6">
        <f>IF($B166="","",IF($F166&lt;0,"-",IF($F166&lt;14,"T1 - friendly reminder",IF($F166&lt;30,"T2 - firm reminder",IF($F166&lt;60,"T3 - final notice","T4 - escalation")))))</f>
        <v/>
      </c>
    </row>
    <row r="167" spans="3:9">
      <c r="C167" s="6">
        <f>IF($B167="","",VLOOKUP($B167,Invoices!$B$5:$E$1004,4,FALSE))</f>
        <v/>
      </c>
      <c r="D167" s="5">
        <f>IF($B167="","",VLOOKUP($B167,Invoices!$B$5:$K$1004,10,FALSE))</f>
        <v/>
      </c>
      <c r="E167" s="8">
        <f>IF($B167="","",VLOOKUP($B167,Invoices!$B$5:$I$1004,8,FALSE))</f>
        <v/>
      </c>
      <c r="F167" s="6">
        <f>IF($B167="","",Settings!$C$7-$E167)</f>
        <v/>
      </c>
      <c r="G167" s="6">
        <f>IF($B167="","",IF($F167&lt;0,"Monitor - not yet due",IF($F167&lt;7,"Reminder 1 - email",IF($F167&lt;14,"Reminder 2 - email",IF($F167&lt;30,"Phone AP contact",IF($F167&lt;60,"Final notice - letter","Escalate to collections"))))))</f>
        <v/>
      </c>
      <c r="H167" s="8">
        <f>IF($B167="","",IF($F167&lt;0,$E167,IF($F167&lt;7,$E167+0,IF($F167&lt;14,$E167+7,IF($F167&lt;30,$E167+14,IF($F167&lt;60,$E167+30,$E167+60))))))</f>
        <v/>
      </c>
      <c r="I167" s="6">
        <f>IF($B167="","",IF($F167&lt;0,"-",IF($F167&lt;14,"T1 - friendly reminder",IF($F167&lt;30,"T2 - firm reminder",IF($F167&lt;60,"T3 - final notice","T4 - escalation")))))</f>
        <v/>
      </c>
    </row>
    <row r="168" spans="3:9">
      <c r="C168" s="6">
        <f>IF($B168="","",VLOOKUP($B168,Invoices!$B$5:$E$1004,4,FALSE))</f>
        <v/>
      </c>
      <c r="D168" s="5">
        <f>IF($B168="","",VLOOKUP($B168,Invoices!$B$5:$K$1004,10,FALSE))</f>
        <v/>
      </c>
      <c r="E168" s="8">
        <f>IF($B168="","",VLOOKUP($B168,Invoices!$B$5:$I$1004,8,FALSE))</f>
        <v/>
      </c>
      <c r="F168" s="6">
        <f>IF($B168="","",Settings!$C$7-$E168)</f>
        <v/>
      </c>
      <c r="G168" s="6">
        <f>IF($B168="","",IF($F168&lt;0,"Monitor - not yet due",IF($F168&lt;7,"Reminder 1 - email",IF($F168&lt;14,"Reminder 2 - email",IF($F168&lt;30,"Phone AP contact",IF($F168&lt;60,"Final notice - letter","Escalate to collections"))))))</f>
        <v/>
      </c>
      <c r="H168" s="8">
        <f>IF($B168="","",IF($F168&lt;0,$E168,IF($F168&lt;7,$E168+0,IF($F168&lt;14,$E168+7,IF($F168&lt;30,$E168+14,IF($F168&lt;60,$E168+30,$E168+60))))))</f>
        <v/>
      </c>
      <c r="I168" s="6">
        <f>IF($B168="","",IF($F168&lt;0,"-",IF($F168&lt;14,"T1 - friendly reminder",IF($F168&lt;30,"T2 - firm reminder",IF($F168&lt;60,"T3 - final notice","T4 - escalation")))))</f>
        <v/>
      </c>
    </row>
    <row r="169" spans="3:9">
      <c r="C169" s="6">
        <f>IF($B169="","",VLOOKUP($B169,Invoices!$B$5:$E$1004,4,FALSE))</f>
        <v/>
      </c>
      <c r="D169" s="5">
        <f>IF($B169="","",VLOOKUP($B169,Invoices!$B$5:$K$1004,10,FALSE))</f>
        <v/>
      </c>
      <c r="E169" s="8">
        <f>IF($B169="","",VLOOKUP($B169,Invoices!$B$5:$I$1004,8,FALSE))</f>
        <v/>
      </c>
      <c r="F169" s="6">
        <f>IF($B169="","",Settings!$C$7-$E169)</f>
        <v/>
      </c>
      <c r="G169" s="6">
        <f>IF($B169="","",IF($F169&lt;0,"Monitor - not yet due",IF($F169&lt;7,"Reminder 1 - email",IF($F169&lt;14,"Reminder 2 - email",IF($F169&lt;30,"Phone AP contact",IF($F169&lt;60,"Final notice - letter","Escalate to collections"))))))</f>
        <v/>
      </c>
      <c r="H169" s="8">
        <f>IF($B169="","",IF($F169&lt;0,$E169,IF($F169&lt;7,$E169+0,IF($F169&lt;14,$E169+7,IF($F169&lt;30,$E169+14,IF($F169&lt;60,$E169+30,$E169+60))))))</f>
        <v/>
      </c>
      <c r="I169" s="6">
        <f>IF($B169="","",IF($F169&lt;0,"-",IF($F169&lt;14,"T1 - friendly reminder",IF($F169&lt;30,"T2 - firm reminder",IF($F169&lt;60,"T3 - final notice","T4 - escalation")))))</f>
        <v/>
      </c>
    </row>
    <row r="170" spans="3:9">
      <c r="C170" s="6">
        <f>IF($B170="","",VLOOKUP($B170,Invoices!$B$5:$E$1004,4,FALSE))</f>
        <v/>
      </c>
      <c r="D170" s="5">
        <f>IF($B170="","",VLOOKUP($B170,Invoices!$B$5:$K$1004,10,FALSE))</f>
        <v/>
      </c>
      <c r="E170" s="8">
        <f>IF($B170="","",VLOOKUP($B170,Invoices!$B$5:$I$1004,8,FALSE))</f>
        <v/>
      </c>
      <c r="F170" s="6">
        <f>IF($B170="","",Settings!$C$7-$E170)</f>
        <v/>
      </c>
      <c r="G170" s="6">
        <f>IF($B170="","",IF($F170&lt;0,"Monitor - not yet due",IF($F170&lt;7,"Reminder 1 - email",IF($F170&lt;14,"Reminder 2 - email",IF($F170&lt;30,"Phone AP contact",IF($F170&lt;60,"Final notice - letter","Escalate to collections"))))))</f>
        <v/>
      </c>
      <c r="H170" s="8">
        <f>IF($B170="","",IF($F170&lt;0,$E170,IF($F170&lt;7,$E170+0,IF($F170&lt;14,$E170+7,IF($F170&lt;30,$E170+14,IF($F170&lt;60,$E170+30,$E170+60))))))</f>
        <v/>
      </c>
      <c r="I170" s="6">
        <f>IF($B170="","",IF($F170&lt;0,"-",IF($F170&lt;14,"T1 - friendly reminder",IF($F170&lt;30,"T2 - firm reminder",IF($F170&lt;60,"T3 - final notice","T4 - escalation")))))</f>
        <v/>
      </c>
    </row>
    <row r="171" spans="3:9">
      <c r="C171" s="6">
        <f>IF($B171="","",VLOOKUP($B171,Invoices!$B$5:$E$1004,4,FALSE))</f>
        <v/>
      </c>
      <c r="D171" s="5">
        <f>IF($B171="","",VLOOKUP($B171,Invoices!$B$5:$K$1004,10,FALSE))</f>
        <v/>
      </c>
      <c r="E171" s="8">
        <f>IF($B171="","",VLOOKUP($B171,Invoices!$B$5:$I$1004,8,FALSE))</f>
        <v/>
      </c>
      <c r="F171" s="6">
        <f>IF($B171="","",Settings!$C$7-$E171)</f>
        <v/>
      </c>
      <c r="G171" s="6">
        <f>IF($B171="","",IF($F171&lt;0,"Monitor - not yet due",IF($F171&lt;7,"Reminder 1 - email",IF($F171&lt;14,"Reminder 2 - email",IF($F171&lt;30,"Phone AP contact",IF($F171&lt;60,"Final notice - letter","Escalate to collections"))))))</f>
        <v/>
      </c>
      <c r="H171" s="8">
        <f>IF($B171="","",IF($F171&lt;0,$E171,IF($F171&lt;7,$E171+0,IF($F171&lt;14,$E171+7,IF($F171&lt;30,$E171+14,IF($F171&lt;60,$E171+30,$E171+60))))))</f>
        <v/>
      </c>
      <c r="I171" s="6">
        <f>IF($B171="","",IF($F171&lt;0,"-",IF($F171&lt;14,"T1 - friendly reminder",IF($F171&lt;30,"T2 - firm reminder",IF($F171&lt;60,"T3 - final notice","T4 - escalation")))))</f>
        <v/>
      </c>
    </row>
    <row r="172" spans="3:9">
      <c r="C172" s="6">
        <f>IF($B172="","",VLOOKUP($B172,Invoices!$B$5:$E$1004,4,FALSE))</f>
        <v/>
      </c>
      <c r="D172" s="5">
        <f>IF($B172="","",VLOOKUP($B172,Invoices!$B$5:$K$1004,10,FALSE))</f>
        <v/>
      </c>
      <c r="E172" s="8">
        <f>IF($B172="","",VLOOKUP($B172,Invoices!$B$5:$I$1004,8,FALSE))</f>
        <v/>
      </c>
      <c r="F172" s="6">
        <f>IF($B172="","",Settings!$C$7-$E172)</f>
        <v/>
      </c>
      <c r="G172" s="6">
        <f>IF($B172="","",IF($F172&lt;0,"Monitor - not yet due",IF($F172&lt;7,"Reminder 1 - email",IF($F172&lt;14,"Reminder 2 - email",IF($F172&lt;30,"Phone AP contact",IF($F172&lt;60,"Final notice - letter","Escalate to collections"))))))</f>
        <v/>
      </c>
      <c r="H172" s="8">
        <f>IF($B172="","",IF($F172&lt;0,$E172,IF($F172&lt;7,$E172+0,IF($F172&lt;14,$E172+7,IF($F172&lt;30,$E172+14,IF($F172&lt;60,$E172+30,$E172+60))))))</f>
        <v/>
      </c>
      <c r="I172" s="6">
        <f>IF($B172="","",IF($F172&lt;0,"-",IF($F172&lt;14,"T1 - friendly reminder",IF($F172&lt;30,"T2 - firm reminder",IF($F172&lt;60,"T3 - final notice","T4 - escalation")))))</f>
        <v/>
      </c>
    </row>
    <row r="173" spans="3:9">
      <c r="C173" s="6">
        <f>IF($B173="","",VLOOKUP($B173,Invoices!$B$5:$E$1004,4,FALSE))</f>
        <v/>
      </c>
      <c r="D173" s="5">
        <f>IF($B173="","",VLOOKUP($B173,Invoices!$B$5:$K$1004,10,FALSE))</f>
        <v/>
      </c>
      <c r="E173" s="8">
        <f>IF($B173="","",VLOOKUP($B173,Invoices!$B$5:$I$1004,8,FALSE))</f>
        <v/>
      </c>
      <c r="F173" s="6">
        <f>IF($B173="","",Settings!$C$7-$E173)</f>
        <v/>
      </c>
      <c r="G173" s="6">
        <f>IF($B173="","",IF($F173&lt;0,"Monitor - not yet due",IF($F173&lt;7,"Reminder 1 - email",IF($F173&lt;14,"Reminder 2 - email",IF($F173&lt;30,"Phone AP contact",IF($F173&lt;60,"Final notice - letter","Escalate to collections"))))))</f>
        <v/>
      </c>
      <c r="H173" s="8">
        <f>IF($B173="","",IF($F173&lt;0,$E173,IF($F173&lt;7,$E173+0,IF($F173&lt;14,$E173+7,IF($F173&lt;30,$E173+14,IF($F173&lt;60,$E173+30,$E173+60))))))</f>
        <v/>
      </c>
      <c r="I173" s="6">
        <f>IF($B173="","",IF($F173&lt;0,"-",IF($F173&lt;14,"T1 - friendly reminder",IF($F173&lt;30,"T2 - firm reminder",IF($F173&lt;60,"T3 - final notice","T4 - escalation")))))</f>
        <v/>
      </c>
    </row>
    <row r="174" spans="3:9">
      <c r="C174" s="6">
        <f>IF($B174="","",VLOOKUP($B174,Invoices!$B$5:$E$1004,4,FALSE))</f>
        <v/>
      </c>
      <c r="D174" s="5">
        <f>IF($B174="","",VLOOKUP($B174,Invoices!$B$5:$K$1004,10,FALSE))</f>
        <v/>
      </c>
      <c r="E174" s="8">
        <f>IF($B174="","",VLOOKUP($B174,Invoices!$B$5:$I$1004,8,FALSE))</f>
        <v/>
      </c>
      <c r="F174" s="6">
        <f>IF($B174="","",Settings!$C$7-$E174)</f>
        <v/>
      </c>
      <c r="G174" s="6">
        <f>IF($B174="","",IF($F174&lt;0,"Monitor - not yet due",IF($F174&lt;7,"Reminder 1 - email",IF($F174&lt;14,"Reminder 2 - email",IF($F174&lt;30,"Phone AP contact",IF($F174&lt;60,"Final notice - letter","Escalate to collections"))))))</f>
        <v/>
      </c>
      <c r="H174" s="8">
        <f>IF($B174="","",IF($F174&lt;0,$E174,IF($F174&lt;7,$E174+0,IF($F174&lt;14,$E174+7,IF($F174&lt;30,$E174+14,IF($F174&lt;60,$E174+30,$E174+60))))))</f>
        <v/>
      </c>
      <c r="I174" s="6">
        <f>IF($B174="","",IF($F174&lt;0,"-",IF($F174&lt;14,"T1 - friendly reminder",IF($F174&lt;30,"T2 - firm reminder",IF($F174&lt;60,"T3 - final notice","T4 - escalation")))))</f>
        <v/>
      </c>
    </row>
    <row r="175" spans="3:9">
      <c r="C175" s="6">
        <f>IF($B175="","",VLOOKUP($B175,Invoices!$B$5:$E$1004,4,FALSE))</f>
        <v/>
      </c>
      <c r="D175" s="5">
        <f>IF($B175="","",VLOOKUP($B175,Invoices!$B$5:$K$1004,10,FALSE))</f>
        <v/>
      </c>
      <c r="E175" s="8">
        <f>IF($B175="","",VLOOKUP($B175,Invoices!$B$5:$I$1004,8,FALSE))</f>
        <v/>
      </c>
      <c r="F175" s="6">
        <f>IF($B175="","",Settings!$C$7-$E175)</f>
        <v/>
      </c>
      <c r="G175" s="6">
        <f>IF($B175="","",IF($F175&lt;0,"Monitor - not yet due",IF($F175&lt;7,"Reminder 1 - email",IF($F175&lt;14,"Reminder 2 - email",IF($F175&lt;30,"Phone AP contact",IF($F175&lt;60,"Final notice - letter","Escalate to collections"))))))</f>
        <v/>
      </c>
      <c r="H175" s="8">
        <f>IF($B175="","",IF($F175&lt;0,$E175,IF($F175&lt;7,$E175+0,IF($F175&lt;14,$E175+7,IF($F175&lt;30,$E175+14,IF($F175&lt;60,$E175+30,$E175+60))))))</f>
        <v/>
      </c>
      <c r="I175" s="6">
        <f>IF($B175="","",IF($F175&lt;0,"-",IF($F175&lt;14,"T1 - friendly reminder",IF($F175&lt;30,"T2 - firm reminder",IF($F175&lt;60,"T3 - final notice","T4 - escalation")))))</f>
        <v/>
      </c>
    </row>
    <row r="176" spans="3:9">
      <c r="C176" s="6">
        <f>IF($B176="","",VLOOKUP($B176,Invoices!$B$5:$E$1004,4,FALSE))</f>
        <v/>
      </c>
      <c r="D176" s="5">
        <f>IF($B176="","",VLOOKUP($B176,Invoices!$B$5:$K$1004,10,FALSE))</f>
        <v/>
      </c>
      <c r="E176" s="8">
        <f>IF($B176="","",VLOOKUP($B176,Invoices!$B$5:$I$1004,8,FALSE))</f>
        <v/>
      </c>
      <c r="F176" s="6">
        <f>IF($B176="","",Settings!$C$7-$E176)</f>
        <v/>
      </c>
      <c r="G176" s="6">
        <f>IF($B176="","",IF($F176&lt;0,"Monitor - not yet due",IF($F176&lt;7,"Reminder 1 - email",IF($F176&lt;14,"Reminder 2 - email",IF($F176&lt;30,"Phone AP contact",IF($F176&lt;60,"Final notice - letter","Escalate to collections"))))))</f>
        <v/>
      </c>
      <c r="H176" s="8">
        <f>IF($B176="","",IF($F176&lt;0,$E176,IF($F176&lt;7,$E176+0,IF($F176&lt;14,$E176+7,IF($F176&lt;30,$E176+14,IF($F176&lt;60,$E176+30,$E176+60))))))</f>
        <v/>
      </c>
      <c r="I176" s="6">
        <f>IF($B176="","",IF($F176&lt;0,"-",IF($F176&lt;14,"T1 - friendly reminder",IF($F176&lt;30,"T2 - firm reminder",IF($F176&lt;60,"T3 - final notice","T4 - escalation")))))</f>
        <v/>
      </c>
    </row>
    <row r="177" spans="3:9">
      <c r="C177" s="6">
        <f>IF($B177="","",VLOOKUP($B177,Invoices!$B$5:$E$1004,4,FALSE))</f>
        <v/>
      </c>
      <c r="D177" s="5">
        <f>IF($B177="","",VLOOKUP($B177,Invoices!$B$5:$K$1004,10,FALSE))</f>
        <v/>
      </c>
      <c r="E177" s="8">
        <f>IF($B177="","",VLOOKUP($B177,Invoices!$B$5:$I$1004,8,FALSE))</f>
        <v/>
      </c>
      <c r="F177" s="6">
        <f>IF($B177="","",Settings!$C$7-$E177)</f>
        <v/>
      </c>
      <c r="G177" s="6">
        <f>IF($B177="","",IF($F177&lt;0,"Monitor - not yet due",IF($F177&lt;7,"Reminder 1 - email",IF($F177&lt;14,"Reminder 2 - email",IF($F177&lt;30,"Phone AP contact",IF($F177&lt;60,"Final notice - letter","Escalate to collections"))))))</f>
        <v/>
      </c>
      <c r="H177" s="8">
        <f>IF($B177="","",IF($F177&lt;0,$E177,IF($F177&lt;7,$E177+0,IF($F177&lt;14,$E177+7,IF($F177&lt;30,$E177+14,IF($F177&lt;60,$E177+30,$E177+60))))))</f>
        <v/>
      </c>
      <c r="I177" s="6">
        <f>IF($B177="","",IF($F177&lt;0,"-",IF($F177&lt;14,"T1 - friendly reminder",IF($F177&lt;30,"T2 - firm reminder",IF($F177&lt;60,"T3 - final notice","T4 - escalation")))))</f>
        <v/>
      </c>
    </row>
    <row r="178" spans="3:9">
      <c r="C178" s="6">
        <f>IF($B178="","",VLOOKUP($B178,Invoices!$B$5:$E$1004,4,FALSE))</f>
        <v/>
      </c>
      <c r="D178" s="5">
        <f>IF($B178="","",VLOOKUP($B178,Invoices!$B$5:$K$1004,10,FALSE))</f>
        <v/>
      </c>
      <c r="E178" s="8">
        <f>IF($B178="","",VLOOKUP($B178,Invoices!$B$5:$I$1004,8,FALSE))</f>
        <v/>
      </c>
      <c r="F178" s="6">
        <f>IF($B178="","",Settings!$C$7-$E178)</f>
        <v/>
      </c>
      <c r="G178" s="6">
        <f>IF($B178="","",IF($F178&lt;0,"Monitor - not yet due",IF($F178&lt;7,"Reminder 1 - email",IF($F178&lt;14,"Reminder 2 - email",IF($F178&lt;30,"Phone AP contact",IF($F178&lt;60,"Final notice - letter","Escalate to collections"))))))</f>
        <v/>
      </c>
      <c r="H178" s="8">
        <f>IF($B178="","",IF($F178&lt;0,$E178,IF($F178&lt;7,$E178+0,IF($F178&lt;14,$E178+7,IF($F178&lt;30,$E178+14,IF($F178&lt;60,$E178+30,$E178+60))))))</f>
        <v/>
      </c>
      <c r="I178" s="6">
        <f>IF($B178="","",IF($F178&lt;0,"-",IF($F178&lt;14,"T1 - friendly reminder",IF($F178&lt;30,"T2 - firm reminder",IF($F178&lt;60,"T3 - final notice","T4 - escalation")))))</f>
        <v/>
      </c>
    </row>
    <row r="179" spans="3:9">
      <c r="C179" s="6">
        <f>IF($B179="","",VLOOKUP($B179,Invoices!$B$5:$E$1004,4,FALSE))</f>
        <v/>
      </c>
      <c r="D179" s="5">
        <f>IF($B179="","",VLOOKUP($B179,Invoices!$B$5:$K$1004,10,FALSE))</f>
        <v/>
      </c>
      <c r="E179" s="8">
        <f>IF($B179="","",VLOOKUP($B179,Invoices!$B$5:$I$1004,8,FALSE))</f>
        <v/>
      </c>
      <c r="F179" s="6">
        <f>IF($B179="","",Settings!$C$7-$E179)</f>
        <v/>
      </c>
      <c r="G179" s="6">
        <f>IF($B179="","",IF($F179&lt;0,"Monitor - not yet due",IF($F179&lt;7,"Reminder 1 - email",IF($F179&lt;14,"Reminder 2 - email",IF($F179&lt;30,"Phone AP contact",IF($F179&lt;60,"Final notice - letter","Escalate to collections"))))))</f>
        <v/>
      </c>
      <c r="H179" s="8">
        <f>IF($B179="","",IF($F179&lt;0,$E179,IF($F179&lt;7,$E179+0,IF($F179&lt;14,$E179+7,IF($F179&lt;30,$E179+14,IF($F179&lt;60,$E179+30,$E179+60))))))</f>
        <v/>
      </c>
      <c r="I179" s="6">
        <f>IF($B179="","",IF($F179&lt;0,"-",IF($F179&lt;14,"T1 - friendly reminder",IF($F179&lt;30,"T2 - firm reminder",IF($F179&lt;60,"T3 - final notice","T4 - escalation")))))</f>
        <v/>
      </c>
    </row>
    <row r="180" spans="3:9">
      <c r="C180" s="6">
        <f>IF($B180="","",VLOOKUP($B180,Invoices!$B$5:$E$1004,4,FALSE))</f>
        <v/>
      </c>
      <c r="D180" s="5">
        <f>IF($B180="","",VLOOKUP($B180,Invoices!$B$5:$K$1004,10,FALSE))</f>
        <v/>
      </c>
      <c r="E180" s="8">
        <f>IF($B180="","",VLOOKUP($B180,Invoices!$B$5:$I$1004,8,FALSE))</f>
        <v/>
      </c>
      <c r="F180" s="6">
        <f>IF($B180="","",Settings!$C$7-$E180)</f>
        <v/>
      </c>
      <c r="G180" s="6">
        <f>IF($B180="","",IF($F180&lt;0,"Monitor - not yet due",IF($F180&lt;7,"Reminder 1 - email",IF($F180&lt;14,"Reminder 2 - email",IF($F180&lt;30,"Phone AP contact",IF($F180&lt;60,"Final notice - letter","Escalate to collections"))))))</f>
        <v/>
      </c>
      <c r="H180" s="8">
        <f>IF($B180="","",IF($F180&lt;0,$E180,IF($F180&lt;7,$E180+0,IF($F180&lt;14,$E180+7,IF($F180&lt;30,$E180+14,IF($F180&lt;60,$E180+30,$E180+60))))))</f>
        <v/>
      </c>
      <c r="I180" s="6">
        <f>IF($B180="","",IF($F180&lt;0,"-",IF($F180&lt;14,"T1 - friendly reminder",IF($F180&lt;30,"T2 - firm reminder",IF($F180&lt;60,"T3 - final notice","T4 - escalation")))))</f>
        <v/>
      </c>
    </row>
    <row r="181" spans="3:9">
      <c r="C181" s="6">
        <f>IF($B181="","",VLOOKUP($B181,Invoices!$B$5:$E$1004,4,FALSE))</f>
        <v/>
      </c>
      <c r="D181" s="5">
        <f>IF($B181="","",VLOOKUP($B181,Invoices!$B$5:$K$1004,10,FALSE))</f>
        <v/>
      </c>
      <c r="E181" s="8">
        <f>IF($B181="","",VLOOKUP($B181,Invoices!$B$5:$I$1004,8,FALSE))</f>
        <v/>
      </c>
      <c r="F181" s="6">
        <f>IF($B181="","",Settings!$C$7-$E181)</f>
        <v/>
      </c>
      <c r="G181" s="6">
        <f>IF($B181="","",IF($F181&lt;0,"Monitor - not yet due",IF($F181&lt;7,"Reminder 1 - email",IF($F181&lt;14,"Reminder 2 - email",IF($F181&lt;30,"Phone AP contact",IF($F181&lt;60,"Final notice - letter","Escalate to collections"))))))</f>
        <v/>
      </c>
      <c r="H181" s="8">
        <f>IF($B181="","",IF($F181&lt;0,$E181,IF($F181&lt;7,$E181+0,IF($F181&lt;14,$E181+7,IF($F181&lt;30,$E181+14,IF($F181&lt;60,$E181+30,$E181+60))))))</f>
        <v/>
      </c>
      <c r="I181" s="6">
        <f>IF($B181="","",IF($F181&lt;0,"-",IF($F181&lt;14,"T1 - friendly reminder",IF($F181&lt;30,"T2 - firm reminder",IF($F181&lt;60,"T3 - final notice","T4 - escalation")))))</f>
        <v/>
      </c>
    </row>
    <row r="182" spans="3:9">
      <c r="C182" s="6">
        <f>IF($B182="","",VLOOKUP($B182,Invoices!$B$5:$E$1004,4,FALSE))</f>
        <v/>
      </c>
      <c r="D182" s="5">
        <f>IF($B182="","",VLOOKUP($B182,Invoices!$B$5:$K$1004,10,FALSE))</f>
        <v/>
      </c>
      <c r="E182" s="8">
        <f>IF($B182="","",VLOOKUP($B182,Invoices!$B$5:$I$1004,8,FALSE))</f>
        <v/>
      </c>
      <c r="F182" s="6">
        <f>IF($B182="","",Settings!$C$7-$E182)</f>
        <v/>
      </c>
      <c r="G182" s="6">
        <f>IF($B182="","",IF($F182&lt;0,"Monitor - not yet due",IF($F182&lt;7,"Reminder 1 - email",IF($F182&lt;14,"Reminder 2 - email",IF($F182&lt;30,"Phone AP contact",IF($F182&lt;60,"Final notice - letter","Escalate to collections"))))))</f>
        <v/>
      </c>
      <c r="H182" s="8">
        <f>IF($B182="","",IF($F182&lt;0,$E182,IF($F182&lt;7,$E182+0,IF($F182&lt;14,$E182+7,IF($F182&lt;30,$E182+14,IF($F182&lt;60,$E182+30,$E182+60))))))</f>
        <v/>
      </c>
      <c r="I182" s="6">
        <f>IF($B182="","",IF($F182&lt;0,"-",IF($F182&lt;14,"T1 - friendly reminder",IF($F182&lt;30,"T2 - firm reminder",IF($F182&lt;60,"T3 - final notice","T4 - escalation")))))</f>
        <v/>
      </c>
    </row>
    <row r="183" spans="3:9">
      <c r="C183" s="6">
        <f>IF($B183="","",VLOOKUP($B183,Invoices!$B$5:$E$1004,4,FALSE))</f>
        <v/>
      </c>
      <c r="D183" s="5">
        <f>IF($B183="","",VLOOKUP($B183,Invoices!$B$5:$K$1004,10,FALSE))</f>
        <v/>
      </c>
      <c r="E183" s="8">
        <f>IF($B183="","",VLOOKUP($B183,Invoices!$B$5:$I$1004,8,FALSE))</f>
        <v/>
      </c>
      <c r="F183" s="6">
        <f>IF($B183="","",Settings!$C$7-$E183)</f>
        <v/>
      </c>
      <c r="G183" s="6">
        <f>IF($B183="","",IF($F183&lt;0,"Monitor - not yet due",IF($F183&lt;7,"Reminder 1 - email",IF($F183&lt;14,"Reminder 2 - email",IF($F183&lt;30,"Phone AP contact",IF($F183&lt;60,"Final notice - letter","Escalate to collections"))))))</f>
        <v/>
      </c>
      <c r="H183" s="8">
        <f>IF($B183="","",IF($F183&lt;0,$E183,IF($F183&lt;7,$E183+0,IF($F183&lt;14,$E183+7,IF($F183&lt;30,$E183+14,IF($F183&lt;60,$E183+30,$E183+60))))))</f>
        <v/>
      </c>
      <c r="I183" s="6">
        <f>IF($B183="","",IF($F183&lt;0,"-",IF($F183&lt;14,"T1 - friendly reminder",IF($F183&lt;30,"T2 - firm reminder",IF($F183&lt;60,"T3 - final notice","T4 - escalation")))))</f>
        <v/>
      </c>
    </row>
    <row r="184" spans="3:9">
      <c r="C184" s="6">
        <f>IF($B184="","",VLOOKUP($B184,Invoices!$B$5:$E$1004,4,FALSE))</f>
        <v/>
      </c>
      <c r="D184" s="5">
        <f>IF($B184="","",VLOOKUP($B184,Invoices!$B$5:$K$1004,10,FALSE))</f>
        <v/>
      </c>
      <c r="E184" s="8">
        <f>IF($B184="","",VLOOKUP($B184,Invoices!$B$5:$I$1004,8,FALSE))</f>
        <v/>
      </c>
      <c r="F184" s="6">
        <f>IF($B184="","",Settings!$C$7-$E184)</f>
        <v/>
      </c>
      <c r="G184" s="6">
        <f>IF($B184="","",IF($F184&lt;0,"Monitor - not yet due",IF($F184&lt;7,"Reminder 1 - email",IF($F184&lt;14,"Reminder 2 - email",IF($F184&lt;30,"Phone AP contact",IF($F184&lt;60,"Final notice - letter","Escalate to collections"))))))</f>
        <v/>
      </c>
      <c r="H184" s="8">
        <f>IF($B184="","",IF($F184&lt;0,$E184,IF($F184&lt;7,$E184+0,IF($F184&lt;14,$E184+7,IF($F184&lt;30,$E184+14,IF($F184&lt;60,$E184+30,$E184+60))))))</f>
        <v/>
      </c>
      <c r="I184" s="6">
        <f>IF($B184="","",IF($F184&lt;0,"-",IF($F184&lt;14,"T1 - friendly reminder",IF($F184&lt;30,"T2 - firm reminder",IF($F184&lt;60,"T3 - final notice","T4 - escalation")))))</f>
        <v/>
      </c>
    </row>
    <row r="185" spans="3:9">
      <c r="C185" s="6">
        <f>IF($B185="","",VLOOKUP($B185,Invoices!$B$5:$E$1004,4,FALSE))</f>
        <v/>
      </c>
      <c r="D185" s="5">
        <f>IF($B185="","",VLOOKUP($B185,Invoices!$B$5:$K$1004,10,FALSE))</f>
        <v/>
      </c>
      <c r="E185" s="8">
        <f>IF($B185="","",VLOOKUP($B185,Invoices!$B$5:$I$1004,8,FALSE))</f>
        <v/>
      </c>
      <c r="F185" s="6">
        <f>IF($B185="","",Settings!$C$7-$E185)</f>
        <v/>
      </c>
      <c r="G185" s="6">
        <f>IF($B185="","",IF($F185&lt;0,"Monitor - not yet due",IF($F185&lt;7,"Reminder 1 - email",IF($F185&lt;14,"Reminder 2 - email",IF($F185&lt;30,"Phone AP contact",IF($F185&lt;60,"Final notice - letter","Escalate to collections"))))))</f>
        <v/>
      </c>
      <c r="H185" s="8">
        <f>IF($B185="","",IF($F185&lt;0,$E185,IF($F185&lt;7,$E185+0,IF($F185&lt;14,$E185+7,IF($F185&lt;30,$E185+14,IF($F185&lt;60,$E185+30,$E185+60))))))</f>
        <v/>
      </c>
      <c r="I185" s="6">
        <f>IF($B185="","",IF($F185&lt;0,"-",IF($F185&lt;14,"T1 - friendly reminder",IF($F185&lt;30,"T2 - firm reminder",IF($F185&lt;60,"T3 - final notice","T4 - escalation")))))</f>
        <v/>
      </c>
    </row>
    <row r="186" spans="3:9">
      <c r="C186" s="6">
        <f>IF($B186="","",VLOOKUP($B186,Invoices!$B$5:$E$1004,4,FALSE))</f>
        <v/>
      </c>
      <c r="D186" s="5">
        <f>IF($B186="","",VLOOKUP($B186,Invoices!$B$5:$K$1004,10,FALSE))</f>
        <v/>
      </c>
      <c r="E186" s="8">
        <f>IF($B186="","",VLOOKUP($B186,Invoices!$B$5:$I$1004,8,FALSE))</f>
        <v/>
      </c>
      <c r="F186" s="6">
        <f>IF($B186="","",Settings!$C$7-$E186)</f>
        <v/>
      </c>
      <c r="G186" s="6">
        <f>IF($B186="","",IF($F186&lt;0,"Monitor - not yet due",IF($F186&lt;7,"Reminder 1 - email",IF($F186&lt;14,"Reminder 2 - email",IF($F186&lt;30,"Phone AP contact",IF($F186&lt;60,"Final notice - letter","Escalate to collections"))))))</f>
        <v/>
      </c>
      <c r="H186" s="8">
        <f>IF($B186="","",IF($F186&lt;0,$E186,IF($F186&lt;7,$E186+0,IF($F186&lt;14,$E186+7,IF($F186&lt;30,$E186+14,IF($F186&lt;60,$E186+30,$E186+60))))))</f>
        <v/>
      </c>
      <c r="I186" s="6">
        <f>IF($B186="","",IF($F186&lt;0,"-",IF($F186&lt;14,"T1 - friendly reminder",IF($F186&lt;30,"T2 - firm reminder",IF($F186&lt;60,"T3 - final notice","T4 - escalation")))))</f>
        <v/>
      </c>
    </row>
    <row r="187" spans="3:9">
      <c r="C187" s="6">
        <f>IF($B187="","",VLOOKUP($B187,Invoices!$B$5:$E$1004,4,FALSE))</f>
        <v/>
      </c>
      <c r="D187" s="5">
        <f>IF($B187="","",VLOOKUP($B187,Invoices!$B$5:$K$1004,10,FALSE))</f>
        <v/>
      </c>
      <c r="E187" s="8">
        <f>IF($B187="","",VLOOKUP($B187,Invoices!$B$5:$I$1004,8,FALSE))</f>
        <v/>
      </c>
      <c r="F187" s="6">
        <f>IF($B187="","",Settings!$C$7-$E187)</f>
        <v/>
      </c>
      <c r="G187" s="6">
        <f>IF($B187="","",IF($F187&lt;0,"Monitor - not yet due",IF($F187&lt;7,"Reminder 1 - email",IF($F187&lt;14,"Reminder 2 - email",IF($F187&lt;30,"Phone AP contact",IF($F187&lt;60,"Final notice - letter","Escalate to collections"))))))</f>
        <v/>
      </c>
      <c r="H187" s="8">
        <f>IF($B187="","",IF($F187&lt;0,$E187,IF($F187&lt;7,$E187+0,IF($F187&lt;14,$E187+7,IF($F187&lt;30,$E187+14,IF($F187&lt;60,$E187+30,$E187+60))))))</f>
        <v/>
      </c>
      <c r="I187" s="6">
        <f>IF($B187="","",IF($F187&lt;0,"-",IF($F187&lt;14,"T1 - friendly reminder",IF($F187&lt;30,"T2 - firm reminder",IF($F187&lt;60,"T3 - final notice","T4 - escalation")))))</f>
        <v/>
      </c>
    </row>
    <row r="188" spans="3:9">
      <c r="C188" s="6">
        <f>IF($B188="","",VLOOKUP($B188,Invoices!$B$5:$E$1004,4,FALSE))</f>
        <v/>
      </c>
      <c r="D188" s="5">
        <f>IF($B188="","",VLOOKUP($B188,Invoices!$B$5:$K$1004,10,FALSE))</f>
        <v/>
      </c>
      <c r="E188" s="8">
        <f>IF($B188="","",VLOOKUP($B188,Invoices!$B$5:$I$1004,8,FALSE))</f>
        <v/>
      </c>
      <c r="F188" s="6">
        <f>IF($B188="","",Settings!$C$7-$E188)</f>
        <v/>
      </c>
      <c r="G188" s="6">
        <f>IF($B188="","",IF($F188&lt;0,"Monitor - not yet due",IF($F188&lt;7,"Reminder 1 - email",IF($F188&lt;14,"Reminder 2 - email",IF($F188&lt;30,"Phone AP contact",IF($F188&lt;60,"Final notice - letter","Escalate to collections"))))))</f>
        <v/>
      </c>
      <c r="H188" s="8">
        <f>IF($B188="","",IF($F188&lt;0,$E188,IF($F188&lt;7,$E188+0,IF($F188&lt;14,$E188+7,IF($F188&lt;30,$E188+14,IF($F188&lt;60,$E188+30,$E188+60))))))</f>
        <v/>
      </c>
      <c r="I188" s="6">
        <f>IF($B188="","",IF($F188&lt;0,"-",IF($F188&lt;14,"T1 - friendly reminder",IF($F188&lt;30,"T2 - firm reminder",IF($F188&lt;60,"T3 - final notice","T4 - escalation")))))</f>
        <v/>
      </c>
    </row>
    <row r="189" spans="3:9">
      <c r="C189" s="6">
        <f>IF($B189="","",VLOOKUP($B189,Invoices!$B$5:$E$1004,4,FALSE))</f>
        <v/>
      </c>
      <c r="D189" s="5">
        <f>IF($B189="","",VLOOKUP($B189,Invoices!$B$5:$K$1004,10,FALSE))</f>
        <v/>
      </c>
      <c r="E189" s="8">
        <f>IF($B189="","",VLOOKUP($B189,Invoices!$B$5:$I$1004,8,FALSE))</f>
        <v/>
      </c>
      <c r="F189" s="6">
        <f>IF($B189="","",Settings!$C$7-$E189)</f>
        <v/>
      </c>
      <c r="G189" s="6">
        <f>IF($B189="","",IF($F189&lt;0,"Monitor - not yet due",IF($F189&lt;7,"Reminder 1 - email",IF($F189&lt;14,"Reminder 2 - email",IF($F189&lt;30,"Phone AP contact",IF($F189&lt;60,"Final notice - letter","Escalate to collections"))))))</f>
        <v/>
      </c>
      <c r="H189" s="8">
        <f>IF($B189="","",IF($F189&lt;0,$E189,IF($F189&lt;7,$E189+0,IF($F189&lt;14,$E189+7,IF($F189&lt;30,$E189+14,IF($F189&lt;60,$E189+30,$E189+60))))))</f>
        <v/>
      </c>
      <c r="I189" s="6">
        <f>IF($B189="","",IF($F189&lt;0,"-",IF($F189&lt;14,"T1 - friendly reminder",IF($F189&lt;30,"T2 - firm reminder",IF($F189&lt;60,"T3 - final notice","T4 - escalation")))))</f>
        <v/>
      </c>
    </row>
    <row r="190" spans="3:9">
      <c r="C190" s="6">
        <f>IF($B190="","",VLOOKUP($B190,Invoices!$B$5:$E$1004,4,FALSE))</f>
        <v/>
      </c>
      <c r="D190" s="5">
        <f>IF($B190="","",VLOOKUP($B190,Invoices!$B$5:$K$1004,10,FALSE))</f>
        <v/>
      </c>
      <c r="E190" s="8">
        <f>IF($B190="","",VLOOKUP($B190,Invoices!$B$5:$I$1004,8,FALSE))</f>
        <v/>
      </c>
      <c r="F190" s="6">
        <f>IF($B190="","",Settings!$C$7-$E190)</f>
        <v/>
      </c>
      <c r="G190" s="6">
        <f>IF($B190="","",IF($F190&lt;0,"Monitor - not yet due",IF($F190&lt;7,"Reminder 1 - email",IF($F190&lt;14,"Reminder 2 - email",IF($F190&lt;30,"Phone AP contact",IF($F190&lt;60,"Final notice - letter","Escalate to collections"))))))</f>
        <v/>
      </c>
      <c r="H190" s="8">
        <f>IF($B190="","",IF($F190&lt;0,$E190,IF($F190&lt;7,$E190+0,IF($F190&lt;14,$E190+7,IF($F190&lt;30,$E190+14,IF($F190&lt;60,$E190+30,$E190+60))))))</f>
        <v/>
      </c>
      <c r="I190" s="6">
        <f>IF($B190="","",IF($F190&lt;0,"-",IF($F190&lt;14,"T1 - friendly reminder",IF($F190&lt;30,"T2 - firm reminder",IF($F190&lt;60,"T3 - final notice","T4 - escalation")))))</f>
        <v/>
      </c>
    </row>
    <row r="191" spans="3:9">
      <c r="C191" s="6">
        <f>IF($B191="","",VLOOKUP($B191,Invoices!$B$5:$E$1004,4,FALSE))</f>
        <v/>
      </c>
      <c r="D191" s="5">
        <f>IF($B191="","",VLOOKUP($B191,Invoices!$B$5:$K$1004,10,FALSE))</f>
        <v/>
      </c>
      <c r="E191" s="8">
        <f>IF($B191="","",VLOOKUP($B191,Invoices!$B$5:$I$1004,8,FALSE))</f>
        <v/>
      </c>
      <c r="F191" s="6">
        <f>IF($B191="","",Settings!$C$7-$E191)</f>
        <v/>
      </c>
      <c r="G191" s="6">
        <f>IF($B191="","",IF($F191&lt;0,"Monitor - not yet due",IF($F191&lt;7,"Reminder 1 - email",IF($F191&lt;14,"Reminder 2 - email",IF($F191&lt;30,"Phone AP contact",IF($F191&lt;60,"Final notice - letter","Escalate to collections"))))))</f>
        <v/>
      </c>
      <c r="H191" s="8">
        <f>IF($B191="","",IF($F191&lt;0,$E191,IF($F191&lt;7,$E191+0,IF($F191&lt;14,$E191+7,IF($F191&lt;30,$E191+14,IF($F191&lt;60,$E191+30,$E191+60))))))</f>
        <v/>
      </c>
      <c r="I191" s="6">
        <f>IF($B191="","",IF($F191&lt;0,"-",IF($F191&lt;14,"T1 - friendly reminder",IF($F191&lt;30,"T2 - firm reminder",IF($F191&lt;60,"T3 - final notice","T4 - escalation")))))</f>
        <v/>
      </c>
    </row>
    <row r="192" spans="3:9">
      <c r="C192" s="6">
        <f>IF($B192="","",VLOOKUP($B192,Invoices!$B$5:$E$1004,4,FALSE))</f>
        <v/>
      </c>
      <c r="D192" s="5">
        <f>IF($B192="","",VLOOKUP($B192,Invoices!$B$5:$K$1004,10,FALSE))</f>
        <v/>
      </c>
      <c r="E192" s="8">
        <f>IF($B192="","",VLOOKUP($B192,Invoices!$B$5:$I$1004,8,FALSE))</f>
        <v/>
      </c>
      <c r="F192" s="6">
        <f>IF($B192="","",Settings!$C$7-$E192)</f>
        <v/>
      </c>
      <c r="G192" s="6">
        <f>IF($B192="","",IF($F192&lt;0,"Monitor - not yet due",IF($F192&lt;7,"Reminder 1 - email",IF($F192&lt;14,"Reminder 2 - email",IF($F192&lt;30,"Phone AP contact",IF($F192&lt;60,"Final notice - letter","Escalate to collections"))))))</f>
        <v/>
      </c>
      <c r="H192" s="8">
        <f>IF($B192="","",IF($F192&lt;0,$E192,IF($F192&lt;7,$E192+0,IF($F192&lt;14,$E192+7,IF($F192&lt;30,$E192+14,IF($F192&lt;60,$E192+30,$E192+60))))))</f>
        <v/>
      </c>
      <c r="I192" s="6">
        <f>IF($B192="","",IF($F192&lt;0,"-",IF($F192&lt;14,"T1 - friendly reminder",IF($F192&lt;30,"T2 - firm reminder",IF($F192&lt;60,"T3 - final notice","T4 - escalation")))))</f>
        <v/>
      </c>
    </row>
    <row r="193" spans="3:9">
      <c r="C193" s="6">
        <f>IF($B193="","",VLOOKUP($B193,Invoices!$B$5:$E$1004,4,FALSE))</f>
        <v/>
      </c>
      <c r="D193" s="5">
        <f>IF($B193="","",VLOOKUP($B193,Invoices!$B$5:$K$1004,10,FALSE))</f>
        <v/>
      </c>
      <c r="E193" s="8">
        <f>IF($B193="","",VLOOKUP($B193,Invoices!$B$5:$I$1004,8,FALSE))</f>
        <v/>
      </c>
      <c r="F193" s="6">
        <f>IF($B193="","",Settings!$C$7-$E193)</f>
        <v/>
      </c>
      <c r="G193" s="6">
        <f>IF($B193="","",IF($F193&lt;0,"Monitor - not yet due",IF($F193&lt;7,"Reminder 1 - email",IF($F193&lt;14,"Reminder 2 - email",IF($F193&lt;30,"Phone AP contact",IF($F193&lt;60,"Final notice - letter","Escalate to collections"))))))</f>
        <v/>
      </c>
      <c r="H193" s="8">
        <f>IF($B193="","",IF($F193&lt;0,$E193,IF($F193&lt;7,$E193+0,IF($F193&lt;14,$E193+7,IF($F193&lt;30,$E193+14,IF($F193&lt;60,$E193+30,$E193+60))))))</f>
        <v/>
      </c>
      <c r="I193" s="6">
        <f>IF($B193="","",IF($F193&lt;0,"-",IF($F193&lt;14,"T1 - friendly reminder",IF($F193&lt;30,"T2 - firm reminder",IF($F193&lt;60,"T3 - final notice","T4 - escalation")))))</f>
        <v/>
      </c>
    </row>
    <row r="194" spans="3:9">
      <c r="C194" s="6">
        <f>IF($B194="","",VLOOKUP($B194,Invoices!$B$5:$E$1004,4,FALSE))</f>
        <v/>
      </c>
      <c r="D194" s="5">
        <f>IF($B194="","",VLOOKUP($B194,Invoices!$B$5:$K$1004,10,FALSE))</f>
        <v/>
      </c>
      <c r="E194" s="8">
        <f>IF($B194="","",VLOOKUP($B194,Invoices!$B$5:$I$1004,8,FALSE))</f>
        <v/>
      </c>
      <c r="F194" s="6">
        <f>IF($B194="","",Settings!$C$7-$E194)</f>
        <v/>
      </c>
      <c r="G194" s="6">
        <f>IF($B194="","",IF($F194&lt;0,"Monitor - not yet due",IF($F194&lt;7,"Reminder 1 - email",IF($F194&lt;14,"Reminder 2 - email",IF($F194&lt;30,"Phone AP contact",IF($F194&lt;60,"Final notice - letter","Escalate to collections"))))))</f>
        <v/>
      </c>
      <c r="H194" s="8">
        <f>IF($B194="","",IF($F194&lt;0,$E194,IF($F194&lt;7,$E194+0,IF($F194&lt;14,$E194+7,IF($F194&lt;30,$E194+14,IF($F194&lt;60,$E194+30,$E194+60))))))</f>
        <v/>
      </c>
      <c r="I194" s="6">
        <f>IF($B194="","",IF($F194&lt;0,"-",IF($F194&lt;14,"T1 - friendly reminder",IF($F194&lt;30,"T2 - firm reminder",IF($F194&lt;60,"T3 - final notice","T4 - escalation")))))</f>
        <v/>
      </c>
    </row>
    <row r="195" spans="3:9">
      <c r="C195" s="6">
        <f>IF($B195="","",VLOOKUP($B195,Invoices!$B$5:$E$1004,4,FALSE))</f>
        <v/>
      </c>
      <c r="D195" s="5">
        <f>IF($B195="","",VLOOKUP($B195,Invoices!$B$5:$K$1004,10,FALSE))</f>
        <v/>
      </c>
      <c r="E195" s="8">
        <f>IF($B195="","",VLOOKUP($B195,Invoices!$B$5:$I$1004,8,FALSE))</f>
        <v/>
      </c>
      <c r="F195" s="6">
        <f>IF($B195="","",Settings!$C$7-$E195)</f>
        <v/>
      </c>
      <c r="G195" s="6">
        <f>IF($B195="","",IF($F195&lt;0,"Monitor - not yet due",IF($F195&lt;7,"Reminder 1 - email",IF($F195&lt;14,"Reminder 2 - email",IF($F195&lt;30,"Phone AP contact",IF($F195&lt;60,"Final notice - letter","Escalate to collections"))))))</f>
        <v/>
      </c>
      <c r="H195" s="8">
        <f>IF($B195="","",IF($F195&lt;0,$E195,IF($F195&lt;7,$E195+0,IF($F195&lt;14,$E195+7,IF($F195&lt;30,$E195+14,IF($F195&lt;60,$E195+30,$E195+60))))))</f>
        <v/>
      </c>
      <c r="I195" s="6">
        <f>IF($B195="","",IF($F195&lt;0,"-",IF($F195&lt;14,"T1 - friendly reminder",IF($F195&lt;30,"T2 - firm reminder",IF($F195&lt;60,"T3 - final notice","T4 - escalation")))))</f>
        <v/>
      </c>
    </row>
    <row r="196" spans="3:9">
      <c r="C196" s="6">
        <f>IF($B196="","",VLOOKUP($B196,Invoices!$B$5:$E$1004,4,FALSE))</f>
        <v/>
      </c>
      <c r="D196" s="5">
        <f>IF($B196="","",VLOOKUP($B196,Invoices!$B$5:$K$1004,10,FALSE))</f>
        <v/>
      </c>
      <c r="E196" s="8">
        <f>IF($B196="","",VLOOKUP($B196,Invoices!$B$5:$I$1004,8,FALSE))</f>
        <v/>
      </c>
      <c r="F196" s="6">
        <f>IF($B196="","",Settings!$C$7-$E196)</f>
        <v/>
      </c>
      <c r="G196" s="6">
        <f>IF($B196="","",IF($F196&lt;0,"Monitor - not yet due",IF($F196&lt;7,"Reminder 1 - email",IF($F196&lt;14,"Reminder 2 - email",IF($F196&lt;30,"Phone AP contact",IF($F196&lt;60,"Final notice - letter","Escalate to collections"))))))</f>
        <v/>
      </c>
      <c r="H196" s="8">
        <f>IF($B196="","",IF($F196&lt;0,$E196,IF($F196&lt;7,$E196+0,IF($F196&lt;14,$E196+7,IF($F196&lt;30,$E196+14,IF($F196&lt;60,$E196+30,$E196+60))))))</f>
        <v/>
      </c>
      <c r="I196" s="6">
        <f>IF($B196="","",IF($F196&lt;0,"-",IF($F196&lt;14,"T1 - friendly reminder",IF($F196&lt;30,"T2 - firm reminder",IF($F196&lt;60,"T3 - final notice","T4 - escalation")))))</f>
        <v/>
      </c>
    </row>
    <row r="197" spans="3:9">
      <c r="C197" s="6">
        <f>IF($B197="","",VLOOKUP($B197,Invoices!$B$5:$E$1004,4,FALSE))</f>
        <v/>
      </c>
      <c r="D197" s="5">
        <f>IF($B197="","",VLOOKUP($B197,Invoices!$B$5:$K$1004,10,FALSE))</f>
        <v/>
      </c>
      <c r="E197" s="8">
        <f>IF($B197="","",VLOOKUP($B197,Invoices!$B$5:$I$1004,8,FALSE))</f>
        <v/>
      </c>
      <c r="F197" s="6">
        <f>IF($B197="","",Settings!$C$7-$E197)</f>
        <v/>
      </c>
      <c r="G197" s="6">
        <f>IF($B197="","",IF($F197&lt;0,"Monitor - not yet due",IF($F197&lt;7,"Reminder 1 - email",IF($F197&lt;14,"Reminder 2 - email",IF($F197&lt;30,"Phone AP contact",IF($F197&lt;60,"Final notice - letter","Escalate to collections"))))))</f>
        <v/>
      </c>
      <c r="H197" s="8">
        <f>IF($B197="","",IF($F197&lt;0,$E197,IF($F197&lt;7,$E197+0,IF($F197&lt;14,$E197+7,IF($F197&lt;30,$E197+14,IF($F197&lt;60,$E197+30,$E197+60))))))</f>
        <v/>
      </c>
      <c r="I197" s="6">
        <f>IF($B197="","",IF($F197&lt;0,"-",IF($F197&lt;14,"T1 - friendly reminder",IF($F197&lt;30,"T2 - firm reminder",IF($F197&lt;60,"T3 - final notice","T4 - escalation")))))</f>
        <v/>
      </c>
    </row>
    <row r="198" spans="3:9">
      <c r="C198" s="6">
        <f>IF($B198="","",VLOOKUP($B198,Invoices!$B$5:$E$1004,4,FALSE))</f>
        <v/>
      </c>
      <c r="D198" s="5">
        <f>IF($B198="","",VLOOKUP($B198,Invoices!$B$5:$K$1004,10,FALSE))</f>
        <v/>
      </c>
      <c r="E198" s="8">
        <f>IF($B198="","",VLOOKUP($B198,Invoices!$B$5:$I$1004,8,FALSE))</f>
        <v/>
      </c>
      <c r="F198" s="6">
        <f>IF($B198="","",Settings!$C$7-$E198)</f>
        <v/>
      </c>
      <c r="G198" s="6">
        <f>IF($B198="","",IF($F198&lt;0,"Monitor - not yet due",IF($F198&lt;7,"Reminder 1 - email",IF($F198&lt;14,"Reminder 2 - email",IF($F198&lt;30,"Phone AP contact",IF($F198&lt;60,"Final notice - letter","Escalate to collections"))))))</f>
        <v/>
      </c>
      <c r="H198" s="8">
        <f>IF($B198="","",IF($F198&lt;0,$E198,IF($F198&lt;7,$E198+0,IF($F198&lt;14,$E198+7,IF($F198&lt;30,$E198+14,IF($F198&lt;60,$E198+30,$E198+60))))))</f>
        <v/>
      </c>
      <c r="I198" s="6">
        <f>IF($B198="","",IF($F198&lt;0,"-",IF($F198&lt;14,"T1 - friendly reminder",IF($F198&lt;30,"T2 - firm reminder",IF($F198&lt;60,"T3 - final notice","T4 - escalation")))))</f>
        <v/>
      </c>
    </row>
    <row r="199" spans="3:9">
      <c r="C199" s="6">
        <f>IF($B199="","",VLOOKUP($B199,Invoices!$B$5:$E$1004,4,FALSE))</f>
        <v/>
      </c>
      <c r="D199" s="5">
        <f>IF($B199="","",VLOOKUP($B199,Invoices!$B$5:$K$1004,10,FALSE))</f>
        <v/>
      </c>
      <c r="E199" s="8">
        <f>IF($B199="","",VLOOKUP($B199,Invoices!$B$5:$I$1004,8,FALSE))</f>
        <v/>
      </c>
      <c r="F199" s="6">
        <f>IF($B199="","",Settings!$C$7-$E199)</f>
        <v/>
      </c>
      <c r="G199" s="6">
        <f>IF($B199="","",IF($F199&lt;0,"Monitor - not yet due",IF($F199&lt;7,"Reminder 1 - email",IF($F199&lt;14,"Reminder 2 - email",IF($F199&lt;30,"Phone AP contact",IF($F199&lt;60,"Final notice - letter","Escalate to collections"))))))</f>
        <v/>
      </c>
      <c r="H199" s="8">
        <f>IF($B199="","",IF($F199&lt;0,$E199,IF($F199&lt;7,$E199+0,IF($F199&lt;14,$E199+7,IF($F199&lt;30,$E199+14,IF($F199&lt;60,$E199+30,$E199+60))))))</f>
        <v/>
      </c>
      <c r="I199" s="6">
        <f>IF($B199="","",IF($F199&lt;0,"-",IF($F199&lt;14,"T1 - friendly reminder",IF($F199&lt;30,"T2 - firm reminder",IF($F199&lt;60,"T3 - final notice","T4 - escalation")))))</f>
        <v/>
      </c>
    </row>
    <row r="200" spans="3:9">
      <c r="C200" s="6">
        <f>IF($B200="","",VLOOKUP($B200,Invoices!$B$5:$E$1004,4,FALSE))</f>
        <v/>
      </c>
      <c r="D200" s="5">
        <f>IF($B200="","",VLOOKUP($B200,Invoices!$B$5:$K$1004,10,FALSE))</f>
        <v/>
      </c>
      <c r="E200" s="8">
        <f>IF($B200="","",VLOOKUP($B200,Invoices!$B$5:$I$1004,8,FALSE))</f>
        <v/>
      </c>
      <c r="F200" s="6">
        <f>IF($B200="","",Settings!$C$7-$E200)</f>
        <v/>
      </c>
      <c r="G200" s="6">
        <f>IF($B200="","",IF($F200&lt;0,"Monitor - not yet due",IF($F200&lt;7,"Reminder 1 - email",IF($F200&lt;14,"Reminder 2 - email",IF($F200&lt;30,"Phone AP contact",IF($F200&lt;60,"Final notice - letter","Escalate to collections"))))))</f>
        <v/>
      </c>
      <c r="H200" s="8">
        <f>IF($B200="","",IF($F200&lt;0,$E200,IF($F200&lt;7,$E200+0,IF($F200&lt;14,$E200+7,IF($F200&lt;30,$E200+14,IF($F200&lt;60,$E200+30,$E200+60))))))</f>
        <v/>
      </c>
      <c r="I200" s="6">
        <f>IF($B200="","",IF($F200&lt;0,"-",IF($F200&lt;14,"T1 - friendly reminder",IF($F200&lt;30,"T2 - firm reminder",IF($F200&lt;60,"T3 - final notice","T4 - escalation")))))</f>
        <v/>
      </c>
    </row>
    <row r="201" spans="3:9">
      <c r="C201" s="6">
        <f>IF($B201="","",VLOOKUP($B201,Invoices!$B$5:$E$1004,4,FALSE))</f>
        <v/>
      </c>
      <c r="D201" s="5">
        <f>IF($B201="","",VLOOKUP($B201,Invoices!$B$5:$K$1004,10,FALSE))</f>
        <v/>
      </c>
      <c r="E201" s="8">
        <f>IF($B201="","",VLOOKUP($B201,Invoices!$B$5:$I$1004,8,FALSE))</f>
        <v/>
      </c>
      <c r="F201" s="6">
        <f>IF($B201="","",Settings!$C$7-$E201)</f>
        <v/>
      </c>
      <c r="G201" s="6">
        <f>IF($B201="","",IF($F201&lt;0,"Monitor - not yet due",IF($F201&lt;7,"Reminder 1 - email",IF($F201&lt;14,"Reminder 2 - email",IF($F201&lt;30,"Phone AP contact",IF($F201&lt;60,"Final notice - letter","Escalate to collections"))))))</f>
        <v/>
      </c>
      <c r="H201" s="8">
        <f>IF($B201="","",IF($F201&lt;0,$E201,IF($F201&lt;7,$E201+0,IF($F201&lt;14,$E201+7,IF($F201&lt;30,$E201+14,IF($F201&lt;60,$E201+30,$E201+60))))))</f>
        <v/>
      </c>
      <c r="I201" s="6">
        <f>IF($B201="","",IF($F201&lt;0,"-",IF($F201&lt;14,"T1 - friendly reminder",IF($F201&lt;30,"T2 - firm reminder",IF($F201&lt;60,"T3 - final notice","T4 - escalation")))))</f>
        <v/>
      </c>
    </row>
    <row r="202" spans="3:9">
      <c r="C202" s="6">
        <f>IF($B202="","",VLOOKUP($B202,Invoices!$B$5:$E$1004,4,FALSE))</f>
        <v/>
      </c>
      <c r="D202" s="5">
        <f>IF($B202="","",VLOOKUP($B202,Invoices!$B$5:$K$1004,10,FALSE))</f>
        <v/>
      </c>
      <c r="E202" s="8">
        <f>IF($B202="","",VLOOKUP($B202,Invoices!$B$5:$I$1004,8,FALSE))</f>
        <v/>
      </c>
      <c r="F202" s="6">
        <f>IF($B202="","",Settings!$C$7-$E202)</f>
        <v/>
      </c>
      <c r="G202" s="6">
        <f>IF($B202="","",IF($F202&lt;0,"Monitor - not yet due",IF($F202&lt;7,"Reminder 1 - email",IF($F202&lt;14,"Reminder 2 - email",IF($F202&lt;30,"Phone AP contact",IF($F202&lt;60,"Final notice - letter","Escalate to collections"))))))</f>
        <v/>
      </c>
      <c r="H202" s="8">
        <f>IF($B202="","",IF($F202&lt;0,$E202,IF($F202&lt;7,$E202+0,IF($F202&lt;14,$E202+7,IF($F202&lt;30,$E202+14,IF($F202&lt;60,$E202+30,$E202+60))))))</f>
        <v/>
      </c>
      <c r="I202" s="6">
        <f>IF($B202="","",IF($F202&lt;0,"-",IF($F202&lt;14,"T1 - friendly reminder",IF($F202&lt;30,"T2 - firm reminder",IF($F202&lt;60,"T3 - final notice","T4 - escalation")))))</f>
        <v/>
      </c>
    </row>
    <row r="203" spans="3:9">
      <c r="C203" s="6">
        <f>IF($B203="","",VLOOKUP($B203,Invoices!$B$5:$E$1004,4,FALSE))</f>
        <v/>
      </c>
      <c r="D203" s="5">
        <f>IF($B203="","",VLOOKUP($B203,Invoices!$B$5:$K$1004,10,FALSE))</f>
        <v/>
      </c>
      <c r="E203" s="8">
        <f>IF($B203="","",VLOOKUP($B203,Invoices!$B$5:$I$1004,8,FALSE))</f>
        <v/>
      </c>
      <c r="F203" s="6">
        <f>IF($B203="","",Settings!$C$7-$E203)</f>
        <v/>
      </c>
      <c r="G203" s="6">
        <f>IF($B203="","",IF($F203&lt;0,"Monitor - not yet due",IF($F203&lt;7,"Reminder 1 - email",IF($F203&lt;14,"Reminder 2 - email",IF($F203&lt;30,"Phone AP contact",IF($F203&lt;60,"Final notice - letter","Escalate to collections"))))))</f>
        <v/>
      </c>
      <c r="H203" s="8">
        <f>IF($B203="","",IF($F203&lt;0,$E203,IF($F203&lt;7,$E203+0,IF($F203&lt;14,$E203+7,IF($F203&lt;30,$E203+14,IF($F203&lt;60,$E203+30,$E203+60))))))</f>
        <v/>
      </c>
      <c r="I203" s="6">
        <f>IF($B203="","",IF($F203&lt;0,"-",IF($F203&lt;14,"T1 - friendly reminder",IF($F203&lt;30,"T2 - firm reminder",IF($F203&lt;60,"T3 - final notice","T4 - escalation")))))</f>
        <v/>
      </c>
    </row>
    <row r="204" spans="3:9">
      <c r="C204" s="6">
        <f>IF($B204="","",VLOOKUP($B204,Invoices!$B$5:$E$1004,4,FALSE))</f>
        <v/>
      </c>
      <c r="D204" s="5">
        <f>IF($B204="","",VLOOKUP($B204,Invoices!$B$5:$K$1004,10,FALSE))</f>
        <v/>
      </c>
      <c r="E204" s="8">
        <f>IF($B204="","",VLOOKUP($B204,Invoices!$B$5:$I$1004,8,FALSE))</f>
        <v/>
      </c>
      <c r="F204" s="6">
        <f>IF($B204="","",Settings!$C$7-$E204)</f>
        <v/>
      </c>
      <c r="G204" s="6">
        <f>IF($B204="","",IF($F204&lt;0,"Monitor - not yet due",IF($F204&lt;7,"Reminder 1 - email",IF($F204&lt;14,"Reminder 2 - email",IF($F204&lt;30,"Phone AP contact",IF($F204&lt;60,"Final notice - letter","Escalate to collections"))))))</f>
        <v/>
      </c>
      <c r="H204" s="8">
        <f>IF($B204="","",IF($F204&lt;0,$E204,IF($F204&lt;7,$E204+0,IF($F204&lt;14,$E204+7,IF($F204&lt;30,$E204+14,IF($F204&lt;60,$E204+30,$E204+60))))))</f>
        <v/>
      </c>
      <c r="I204" s="6">
        <f>IF($B204="","",IF($F204&lt;0,"-",IF($F204&lt;14,"T1 - friendly reminder",IF($F204&lt;30,"T2 - firm reminder",IF($F204&lt;60,"T3 - final notice","T4 - escalation")))))</f>
        <v/>
      </c>
    </row>
  </sheetData>
  <autoFilter ref="B4:I205"/>
  <mergeCells count="1">
    <mergeCell ref="B2:I2"/>
  </mergeCells>
  <dataValidations count="1">
    <dataValidation type="list" allowBlank="1" showInputMessage="1" showErrorMessage="1" errorTitle="Invalid entry" error="Please pick a value from the list." promptTitle="Pick from the list" prompt="Values come from the master-data sheet." sqref="B5:B204">
      <formula1>'Invoices'!$B$5:$B$1004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B2:D16"/>
  <sheetViews>
    <sheetView workbookViewId="0"/>
  </sheetViews>
  <sheetFormatPr defaultRowHeight="15"/>
  <cols>
    <col min="2" max="2" width="30.7109375" customWidth="1"/>
    <col min="3" max="3" width="14.7109375" customWidth="1"/>
    <col min="4" max="4" width="66.7109375" customWidth="1"/>
  </cols>
  <sheetData>
    <row r="2" spans="2:4">
      <c r="B2" s="1" t="s">
        <v>156</v>
      </c>
      <c r="C2" s="1"/>
      <c r="D2" s="1"/>
    </row>
    <row r="4" spans="2:4" ht="28" customHeight="1">
      <c r="B4" s="2" t="s">
        <v>157</v>
      </c>
      <c r="C4" s="2" t="s">
        <v>21</v>
      </c>
      <c r="D4" s="2" t="s">
        <v>22</v>
      </c>
    </row>
    <row r="5" spans="2:4">
      <c r="B5" s="3" t="s">
        <v>158</v>
      </c>
      <c r="C5" s="5">
        <f>SUMIFS(Invoices!$H$5:$H$1004,Invoices!$C$5:$C$1004,"&gt;="&amp;Settings!$C$5,Invoices!$C$5:$C$1004,"&lt;"&amp;(Settings!$C$6+1))</f>
        <v>20300</v>
      </c>
      <c r="D5" s="3" t="s">
        <v>159</v>
      </c>
    </row>
    <row r="6" spans="2:4">
      <c r="B6" s="3" t="s">
        <v>160</v>
      </c>
      <c r="C6" s="5">
        <f>SUMIFS('Cash Receipts'!$F$5:$F$1004,'Cash Receipts'!$C$5:$C$1004,"&gt;="&amp;Settings!$C$5,'Cash Receipts'!$C$5:$C$1004,"&lt;"&amp;(Settings!$C$6+1))</f>
        <v>12950</v>
      </c>
      <c r="D6" s="3" t="s">
        <v>161</v>
      </c>
    </row>
    <row r="7" spans="2:4">
      <c r="B7" s="3" t="s">
        <v>162</v>
      </c>
      <c r="C7" s="5">
        <f>SUM(Invoices!$K$5:$K$1004)</f>
        <v>36600</v>
      </c>
      <c r="D7" s="3" t="s">
        <v>163</v>
      </c>
    </row>
    <row r="8" spans="2:4">
      <c r="B8" s="3" t="s">
        <v>164</v>
      </c>
      <c r="C8" s="5">
        <f>SUMIF(Invoices!$L$5:$L$1004,"Overdue",Invoices!$K$5:$K$1004)</f>
        <v>22000</v>
      </c>
      <c r="D8" s="3" t="s">
        <v>165</v>
      </c>
    </row>
    <row r="9" spans="2:4">
      <c r="B9" s="3" t="s">
        <v>166</v>
      </c>
      <c r="C9" s="10">
        <f>IF($C$7=0,"",$C$8/$C$7)</f>
        <v>0.6010928961748634</v>
      </c>
      <c r="D9" s="3" t="s">
        <v>167</v>
      </c>
    </row>
    <row r="10" spans="2:4">
      <c r="B10" s="3" t="s">
        <v>168</v>
      </c>
      <c r="C10" s="11">
        <f>IF($C$5=0,"",ROUND($C$7/$C$5*30,1))</f>
        <v>54.1</v>
      </c>
      <c r="D10" s="3" t="s">
        <v>169</v>
      </c>
    </row>
    <row r="11" spans="2:4">
      <c r="B11" s="3" t="s">
        <v>170</v>
      </c>
      <c r="C11" s="12">
        <v>45</v>
      </c>
      <c r="D11" s="3" t="s">
        <v>171</v>
      </c>
    </row>
    <row r="12" spans="2:4">
      <c r="B12" s="3" t="s">
        <v>172</v>
      </c>
      <c r="C12" s="11">
        <f>$C$10-$C$11</f>
        <v>9.1</v>
      </c>
      <c r="D12" s="3" t="s">
        <v>173</v>
      </c>
    </row>
    <row r="13" spans="2:4">
      <c r="B13" s="3" t="s">
        <v>174</v>
      </c>
      <c r="C13" s="9">
        <f>COUNTIFS(Invoices!$C$5:$C$1004,"&gt;="&amp;Settings!$C$5,Invoices!$C$5:$C$1004,"&lt;"&amp;(Settings!$C$6+1))</f>
        <v>5</v>
      </c>
      <c r="D13" s="3" t="s">
        <v>175</v>
      </c>
    </row>
    <row r="14" spans="2:4">
      <c r="B14" s="3" t="s">
        <v>176</v>
      </c>
      <c r="C14" s="9">
        <f>COUNTIF(Invoices!$L$5:$L$1004,"Paid")</f>
        <v>4</v>
      </c>
      <c r="D14" s="3" t="s">
        <v>177</v>
      </c>
    </row>
    <row r="15" spans="2:4">
      <c r="B15" s="3" t="s">
        <v>178</v>
      </c>
      <c r="C15" s="9">
        <f>COUNTIFS('Cash Receipts'!$C$5:$C$1004,"&gt;="&amp;Settings!$C$5,'Cash Receipts'!$C$5:$C$1004,"&lt;"&amp;(Settings!$C$6+1))</f>
        <v>6</v>
      </c>
      <c r="D15" s="3" t="s">
        <v>179</v>
      </c>
    </row>
    <row r="16" spans="2:4">
      <c r="B16" s="3" t="s">
        <v>180</v>
      </c>
      <c r="C16" s="9">
        <f>COUNTIF(Customers!$J$5:$J$104,"HOLD")</f>
        <v>2</v>
      </c>
      <c r="D16" s="3" t="s">
        <v>181</v>
      </c>
    </row>
  </sheetData>
  <mergeCells count="1">
    <mergeCell ref="B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 Me</vt:lpstr>
      <vt:lpstr>Settings</vt:lpstr>
      <vt:lpstr>Customers</vt:lpstr>
      <vt:lpstr>Invoices</vt:lpstr>
      <vt:lpstr>Cash Receipts</vt:lpstr>
      <vt:lpstr>Aging</vt:lpstr>
      <vt:lpstr>Dunning</vt:lpstr>
      <vt:lpstr>Collections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Cedar &amp; Co. Marketing - Invoicing and AR Follow-up (Teaching Model)</dc:title>
  <dc:creator/>
  <dc:description>Teaching workbook. Formula-only, macro-free .xlsx.</dc:description>
  <cp:lastModifiedBy/>
  <dcterms:created xsi:type="dcterms:W3CDTF">2026-09-22T04:24:39Z</dcterms:created>
  <dcterms:modified xsi:type="dcterms:W3CDTF">2026-09-22T04:24:39Z</dcterms:modified>
</cp:coreProperties>
</file>