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ettings" sheetId="2" r:id="rId2"/>
    <sheet name="Jobs" sheetId="3" r:id="rId3"/>
    <sheet name="Cost Codes" sheetId="4" r:id="rId4"/>
    <sheet name="Employees" sheetId="5" r:id="rId5"/>
    <sheet name="Estimates" sheetId="6" r:id="rId6"/>
    <sheet name="Timesheets" sheetId="7" r:id="rId7"/>
    <sheet name="Cost Log" sheetId="8" r:id="rId8"/>
    <sheet name="Billings" sheetId="9" r:id="rId9"/>
    <sheet name="Overhead" sheetId="10" r:id="rId10"/>
    <sheet name="WIP" sheetId="11" r:id="rId11"/>
    <sheet name="Job P&amp;L" sheetId="12" r:id="rId12"/>
    <sheet name="Utilization" sheetId="13" r:id="rId13"/>
  </sheets>
  <definedNames>
    <definedName name="_xlnm._FilterDatabase" localSheetId="8" hidden="1">Billings!$B$4:$H$205</definedName>
    <definedName name="_xlnm._FilterDatabase" localSheetId="7" hidden="1">'Cost Log'!$B$4:$I$205</definedName>
    <definedName name="_xlnm._FilterDatabase" localSheetId="5" hidden="1">Estimates!$B$4:$L$205</definedName>
    <definedName name="_xlnm._FilterDatabase" localSheetId="6" hidden="1">Timesheets!$B$4:$J$205</definedName>
  </definedNames>
  <calcPr calcId="124519" fullCalcOnLoad="1"/>
</workbook>
</file>

<file path=xl/sharedStrings.xml><?xml version="1.0" encoding="utf-8"?>
<sst xmlns="http://schemas.openxmlformats.org/spreadsheetml/2006/main" count="604" uniqueCount="331">
  <si>
    <t>Ridgeline Remodels Job Costing · Read Me</t>
  </si>
  <si>
    <t>Topic</t>
  </si>
  <si>
    <t>How to use this workbook</t>
  </si>
  <si>
    <t>What this file is</t>
  </si>
  <si>
    <t>A formula-only .xlsx workbook: no macros or VBA of any kind, so it opens in Excel without a security prompt. If you ever add macros yourself, save as .xlsm instead.</t>
  </si>
  <si>
    <t>Workflow</t>
  </si>
  <si>
    <t>1) Keep Jobs, Cost Codes, and Employees current. 2) Estimate each job line by line on Estimates. 3) Capture actuals: crew time on Timesheets, materials and subcontractors on Cost Log. 4) Bill draws on Billings (NET 30). 5) Overhead pools office costs and sets one allocation rate. 6) WIP, Job P&amp;L, and Utilization review themselves.</t>
  </si>
  <si>
    <t>Entry rules</t>
  </si>
  <si>
    <t>Enter dates as real dates (Mar 5, 2026). Amounts and hours are positive numbers in US dollars. Every timesheet line and every purchase carries one job number and one cost code; office time uses job OH and code 0000.</t>
  </si>
  <si>
    <t>Cost codes first</t>
  </si>
  <si>
    <t>The code list is the work breakdown structure shared by estimates, timesheets, and the cost log. Add a code once, then use it everywhere; the Estimates line check flags any code that is not on the list.</t>
  </si>
  <si>
    <t>Labor burden</t>
  </si>
  <si>
    <t>Loaded rate = base hourly rate x (1 + burden). The 25% burden models payroll taxes, workers comp, and benefits; adjust it per employee on the Employees sheet.</t>
  </si>
  <si>
    <t>Overhead method</t>
  </si>
  <si>
    <t>The pool (rent, trucks, insurance, office labor, and so on) is divided by direct costs to date to get one rate, then applied to each job in Job P&amp;L column H. Change a pool amount and every job follows.</t>
  </si>
  <si>
    <t>Progress billing</t>
  </si>
  <si>
    <t>Draws follow NET 30 terms: due date = invoice date + 30 days. WIP compares earned revenue (contract x percent complete) with billed to date and flags any job that is out of step.</t>
  </si>
  <si>
    <t>Sales tax</t>
  </si>
  <si>
    <t>Amounts exclude sales tax. US sales-tax treatment of construction and services varies by state and by contract type -- confirm the treatment for your state with your state Department of Revenue before invoicing.</t>
  </si>
  <si>
    <t>Subcontractors</t>
  </si>
  <si>
    <t>Collect a completed W-9 from every subcontractor before the first payment, and track year-end 1099-NEC obligations. This workbook records costs only; it does not file information returns.</t>
  </si>
  <si>
    <t>Not a contractor?</t>
  </si>
  <si>
    <t>Agencies and consultants use the same skeleton: jobs become client engagements, cost codes become service lines (strategy, design, build), draws become monthly invoices, and Utilization becomes the billable ratio.</t>
  </si>
  <si>
    <t>Capacity</t>
  </si>
  <si>
    <t>Formulas aggregate rows 5 through 1004. The blank template pre-fills its formula columns down to row 204; beyond that, fill the formulas down further and extend every 5:1004 range to match.</t>
  </si>
  <si>
    <t>Boundaries</t>
  </si>
  <si>
    <t>Teaching model for a single-user small business: no multi-user permissions, approval workflow, audit log, or automatic backups. It is not a substitute for accounting software, a licensed accountant, or tax advice.</t>
  </si>
  <si>
    <t>Model Parameters</t>
  </si>
  <si>
    <t>Parameter</t>
  </si>
  <si>
    <t>Value</t>
  </si>
  <si>
    <t>Notes</t>
  </si>
  <si>
    <t>Period start</t>
  </si>
  <si>
    <t>Summaries and the pool include dates from this day (inclusive)</t>
  </si>
  <si>
    <t>Period end</t>
  </si>
  <si>
    <t>Summaries and the pool include dates through this day (inclusive)</t>
  </si>
  <si>
    <t>Report date</t>
  </si>
  <si>
    <t>Billings aging compares due dates against this day</t>
  </si>
  <si>
    <t>Billing tolerance</t>
  </si>
  <si>
    <t>WIP flags a job when earned vs billed differs by more than this</t>
  </si>
  <si>
    <t>Default labor burden</t>
  </si>
  <si>
    <t>Payroll taxes, workers comp, benefits; loaded into Employees column G</t>
  </si>
  <si>
    <t>Target gross margin</t>
  </si>
  <si>
    <t>Job P&amp;L flags any won job whose margin to date is below this</t>
  </si>
  <si>
    <t>Credit terms</t>
  </si>
  <si>
    <t>NET 30</t>
  </si>
  <si>
    <t>Due date = invoice date + 30 days (Billings column G)</t>
  </si>
  <si>
    <t>Currency</t>
  </si>
  <si>
    <t>USD</t>
  </si>
  <si>
    <t>All amounts are US dollars, sales tax excluded</t>
  </si>
  <si>
    <t>Jobs Master</t>
  </si>
  <si>
    <t>Job #</t>
  </si>
  <si>
    <t>Job Name</t>
  </si>
  <si>
    <t>Client</t>
  </si>
  <si>
    <t>Status</t>
  </si>
  <si>
    <t>Contract Type</t>
  </si>
  <si>
    <t>Start Date</t>
  </si>
  <si>
    <t>Contract Price</t>
  </si>
  <si>
    <t>Estimated Cost</t>
  </si>
  <si>
    <t>Est Margin</t>
  </si>
  <si>
    <t>Est GM %</t>
  </si>
  <si>
    <t>J-2601</t>
  </si>
  <si>
    <t>Maple Kitchen Renovation</t>
  </si>
  <si>
    <t>Daniel &amp; Grace Hollis</t>
  </si>
  <si>
    <t>Open</t>
  </si>
  <si>
    <t>Fixed price</t>
  </si>
  <si>
    <t>J-2602</t>
  </si>
  <si>
    <t>Cedar Deck Replacement</t>
  </si>
  <si>
    <t>Ron &amp; Jessie Marlowe</t>
  </si>
  <si>
    <t>J-2603</t>
  </si>
  <si>
    <t>Primary Bath Suite Remodel</t>
  </si>
  <si>
    <t>Alicia Ferrell</t>
  </si>
  <si>
    <t>J-2604</t>
  </si>
  <si>
    <t>Garage Studio Conversion</t>
  </si>
  <si>
    <t>Chris &amp; Dana Okafor</t>
  </si>
  <si>
    <t>Bid</t>
  </si>
  <si>
    <t>OH</t>
  </si>
  <si>
    <t>Office &amp; Admin (non-job)</t>
  </si>
  <si>
    <t>Ridgeline Remodels LLC</t>
  </si>
  <si>
    <t>Internal</t>
  </si>
  <si>
    <t>Cost Codes · Work Breakdown Structure</t>
  </si>
  <si>
    <t>Code</t>
  </si>
  <si>
    <t>Description</t>
  </si>
  <si>
    <t>Cost Type</t>
  </si>
  <si>
    <t>Typical Unit</t>
  </si>
  <si>
    <t>Est Cost All Jobs</t>
  </si>
  <si>
    <t>1000</t>
  </si>
  <si>
    <t>General Conditions</t>
  </si>
  <si>
    <t>Other</t>
  </si>
  <si>
    <t>LS</t>
  </si>
  <si>
    <t>Supervision, site setup, dumpster, cleaning</t>
  </si>
  <si>
    <t>2100</t>
  </si>
  <si>
    <t>Demolition &amp; Disposal</t>
  </si>
  <si>
    <t>Subcontract</t>
  </si>
  <si>
    <t>Demo and haul-off subcontract</t>
  </si>
  <si>
    <t>2200</t>
  </si>
  <si>
    <t>Framing &amp; Rough Carpentry</t>
  </si>
  <si>
    <t>Labor</t>
  </si>
  <si>
    <t>HR</t>
  </si>
  <si>
    <t>Crew framing and rough carpentry hours</t>
  </si>
  <si>
    <t>2210</t>
  </si>
  <si>
    <t>Lumber &amp; Framing Materials</t>
  </si>
  <si>
    <t>Material</t>
  </si>
  <si>
    <t>LOT</t>
  </si>
  <si>
    <t>Lumber, sheet goods, fasteners</t>
  </si>
  <si>
    <t>2220</t>
  </si>
  <si>
    <t>Decking &amp; Railing Materials</t>
  </si>
  <si>
    <t>SF</t>
  </si>
  <si>
    <t>Cedar decking, railing, hardware</t>
  </si>
  <si>
    <t>3200</t>
  </si>
  <si>
    <t>Insulation</t>
  </si>
  <si>
    <t>Insulation subcontract</t>
  </si>
  <si>
    <t>3300</t>
  </si>
  <si>
    <t>Drywall Labor</t>
  </si>
  <si>
    <t>Hang, tape, and finish subcontract</t>
  </si>
  <si>
    <t>3310</t>
  </si>
  <si>
    <t>Drywall Materials</t>
  </si>
  <si>
    <t>Board, mud, tape, corner bead</t>
  </si>
  <si>
    <t>3400</t>
  </si>
  <si>
    <t>Tile &amp; Stone Labor</t>
  </si>
  <si>
    <t>Tile setter subcontract</t>
  </si>
  <si>
    <t>3410</t>
  </si>
  <si>
    <t>Tile &amp; Stone Materials</t>
  </si>
  <si>
    <t>Tile, setting materials, grout</t>
  </si>
  <si>
    <t>5000</t>
  </si>
  <si>
    <t>Paint &amp; Finishing</t>
  </si>
  <si>
    <t>Painting and staining subcontract</t>
  </si>
  <si>
    <t>6000</t>
  </si>
  <si>
    <t>Cabinetry &amp; Counters</t>
  </si>
  <si>
    <t>Cabinet and countertop package</t>
  </si>
  <si>
    <t>6100</t>
  </si>
  <si>
    <t>Electrical</t>
  </si>
  <si>
    <t>Electrical subcontract</t>
  </si>
  <si>
    <t>6200</t>
  </si>
  <si>
    <t>Plumbing</t>
  </si>
  <si>
    <t>Plumbing subcontract</t>
  </si>
  <si>
    <t>0000</t>
  </si>
  <si>
    <t>Office &amp; Administration</t>
  </si>
  <si>
    <t>Non-job time; excluded from job costs</t>
  </si>
  <si>
    <t>Crew &amp; Loaded Labor Rates</t>
  </si>
  <si>
    <t>Name</t>
  </si>
  <si>
    <t>Role</t>
  </si>
  <si>
    <t>Base Rate</t>
  </si>
  <si>
    <t>Burden %</t>
  </si>
  <si>
    <t>Loaded Rate</t>
  </si>
  <si>
    <t>E01</t>
  </si>
  <si>
    <t>Dana Whitfield</t>
  </si>
  <si>
    <t>Owner &amp; Project Lead</t>
  </si>
  <si>
    <t>Supervision logged to cost code 1000</t>
  </si>
  <si>
    <t>E02</t>
  </si>
  <si>
    <t>Marcus Reed</t>
  </si>
  <si>
    <t>Lead Carpenter</t>
  </si>
  <si>
    <t>Full-time on production work</t>
  </si>
  <si>
    <t>E03</t>
  </si>
  <si>
    <t>Sofia Nguyen</t>
  </si>
  <si>
    <t>Carpenter</t>
  </si>
  <si>
    <t>E04</t>
  </si>
  <si>
    <t>Tyler Brooks</t>
  </si>
  <si>
    <t>Apprentice</t>
  </si>
  <si>
    <t>Second-year apprentice</t>
  </si>
  <si>
    <t>E05</t>
  </si>
  <si>
    <t>Priya Patel</t>
  </si>
  <si>
    <t>Office &amp; Bookkeeping</t>
  </si>
  <si>
    <t>Non-job time logged to job OH</t>
  </si>
  <si>
    <t>E06</t>
  </si>
  <si>
    <t>Jamal Wright</t>
  </si>
  <si>
    <t>Laborer &amp; Site Support</t>
  </si>
  <si>
    <t>Site cleanup, deliveries, help</t>
  </si>
  <si>
    <t>Estimate vs Actual by Job and Cost Code</t>
  </si>
  <si>
    <t>Cost Code</t>
  </si>
  <si>
    <t>Est Cost</t>
  </si>
  <si>
    <t>Actual Labor</t>
  </si>
  <si>
    <t>Actual Non-Labor</t>
  </si>
  <si>
    <t>Actual Total</t>
  </si>
  <si>
    <t>Variance</t>
  </si>
  <si>
    <t>% of Est Used</t>
  </si>
  <si>
    <t>Check</t>
  </si>
  <si>
    <t>Timesheets (Employee x Job x Cost Code)</t>
  </si>
  <si>
    <t>Entry #</t>
  </si>
  <si>
    <t>Date</t>
  </si>
  <si>
    <t>Employee Code</t>
  </si>
  <si>
    <t>Employee</t>
  </si>
  <si>
    <t>Hours</t>
  </si>
  <si>
    <t>Labor Cost</t>
  </si>
  <si>
    <t>TS-1001</t>
  </si>
  <si>
    <t>TS-1002</t>
  </si>
  <si>
    <t>TS-1003</t>
  </si>
  <si>
    <t>TS-1004</t>
  </si>
  <si>
    <t>TS-1005</t>
  </si>
  <si>
    <t>TS-1006</t>
  </si>
  <si>
    <t>TS-1007</t>
  </si>
  <si>
    <t>TS-1008</t>
  </si>
  <si>
    <t>TS-1009</t>
  </si>
  <si>
    <t>TS-1010</t>
  </si>
  <si>
    <t>TS-1011</t>
  </si>
  <si>
    <t>TS-1012</t>
  </si>
  <si>
    <t>TS-1013</t>
  </si>
  <si>
    <t>TS-1014</t>
  </si>
  <si>
    <t>TS-1015</t>
  </si>
  <si>
    <t>TS-1016</t>
  </si>
  <si>
    <t>TS-1017</t>
  </si>
  <si>
    <t>TS-1018</t>
  </si>
  <si>
    <t>TS-1019</t>
  </si>
  <si>
    <t>TS-1020</t>
  </si>
  <si>
    <t>TS-1021</t>
  </si>
  <si>
    <t>TS-1022</t>
  </si>
  <si>
    <t>TS-1023</t>
  </si>
  <si>
    <t>Material &amp; Subcontractor Log</t>
  </si>
  <si>
    <t>Vendor / Payee</t>
  </si>
  <si>
    <t>Amount</t>
  </si>
  <si>
    <t>CM-101</t>
  </si>
  <si>
    <t>Carder Demolition LLC</t>
  </si>
  <si>
    <t>Kitchen demo and haul-off</t>
  </si>
  <si>
    <t>CM-102</t>
  </si>
  <si>
    <t>Northgate Lumber Co</t>
  </si>
  <si>
    <t>Framing package: lumber, sheet goods, fasteners</t>
  </si>
  <si>
    <t>CM-103</t>
  </si>
  <si>
    <t>Drywall board, mud, tape</t>
  </si>
  <si>
    <t>CM-104</t>
  </si>
  <si>
    <t>Vance Drywall Inc</t>
  </si>
  <si>
    <t>Hang, tape, and finish kitchen</t>
  </si>
  <si>
    <t>CM-105</t>
  </si>
  <si>
    <t>Arroyo Electric LLC</t>
  </si>
  <si>
    <t>Rough-in and fixture setting</t>
  </si>
  <si>
    <t>CM-106</t>
  </si>
  <si>
    <t>Bluewater Plumbing Co</t>
  </si>
  <si>
    <t>Supply and rough plumbing</t>
  </si>
  <si>
    <t>CM-107</t>
  </si>
  <si>
    <t>Foxglove Cabinet Works</t>
  </si>
  <si>
    <t>Cabinetry and countertop package</t>
  </si>
  <si>
    <t>CM-108</t>
  </si>
  <si>
    <t>Selda Tile &amp; Stone</t>
  </si>
  <si>
    <t>Backsplash and floor tile setting</t>
  </si>
  <si>
    <t>CM-109</t>
  </si>
  <si>
    <t>Tile and setting materials</t>
  </si>
  <si>
    <t>CM-110</t>
  </si>
  <si>
    <t>Meridian Painting Co</t>
  </si>
  <si>
    <t>Prime and paint kitchen</t>
  </si>
  <si>
    <t>CM-111</t>
  </si>
  <si>
    <t>Old deck removal and haul-off</t>
  </si>
  <si>
    <t>CM-112</t>
  </si>
  <si>
    <t>Framing hardware and footing materials</t>
  </si>
  <si>
    <t>CM-113</t>
  </si>
  <si>
    <t>Cedarline Supply Inc</t>
  </si>
  <si>
    <t>Cedar decking and railing</t>
  </si>
  <si>
    <t>CM-114</t>
  </si>
  <si>
    <t>Sand and stain deck</t>
  </si>
  <si>
    <t>CM-115</t>
  </si>
  <si>
    <t>Bath demolition</t>
  </si>
  <si>
    <t>CM-116</t>
  </si>
  <si>
    <t>Framing package</t>
  </si>
  <si>
    <t>CM-117</t>
  </si>
  <si>
    <t>Ridge Foam &amp; Insulation</t>
  </si>
  <si>
    <t>Insulate walls and ceiling</t>
  </si>
  <si>
    <t>CM-118</t>
  </si>
  <si>
    <t>Hang, tape, and finish bath</t>
  </si>
  <si>
    <t>CM-119</t>
  </si>
  <si>
    <t>Board and mud for bath</t>
  </si>
  <si>
    <t>CM-120</t>
  </si>
  <si>
    <t>Bath circuits and fixtures</t>
  </si>
  <si>
    <t>CM-121</t>
  </si>
  <si>
    <t>Rough and trim plumbing</t>
  </si>
  <si>
    <t>CM-122</t>
  </si>
  <si>
    <t>Shower and floor tile</t>
  </si>
  <si>
    <t>Progress Billings (Draws, NET 30)</t>
  </si>
  <si>
    <t>Invoice #</t>
  </si>
  <si>
    <t>Due Date</t>
  </si>
  <si>
    <t>Aging</t>
  </si>
  <si>
    <t>INV-3001</t>
  </si>
  <si>
    <t>Draw 1 - demo and framing complete</t>
  </si>
  <si>
    <t>INV-3002</t>
  </si>
  <si>
    <t>Draw 2 - mechanical rough-in</t>
  </si>
  <si>
    <t>INV-3003</t>
  </si>
  <si>
    <t>Draw 3 - cabinets and counters set</t>
  </si>
  <si>
    <t>INV-3004</t>
  </si>
  <si>
    <t>Deck framing complete - 50 percent</t>
  </si>
  <si>
    <t>INV-3005</t>
  </si>
  <si>
    <t>Final bill - deck complete</t>
  </si>
  <si>
    <t>INV-3006</t>
  </si>
  <si>
    <t>Draw 1 - demo and rough-in</t>
  </si>
  <si>
    <t>INV-3007</t>
  </si>
  <si>
    <t>Draw 2 - drywall and mechanical</t>
  </si>
  <si>
    <t>Overhead Pool &amp; Allocation Rate (Mar-Jun 2026)</t>
  </si>
  <si>
    <t>Item</t>
  </si>
  <si>
    <t>Mar 2026</t>
  </si>
  <si>
    <t>Apr 2026</t>
  </si>
  <si>
    <t>May 2026</t>
  </si>
  <si>
    <t>Jun 2026</t>
  </si>
  <si>
    <t>Total</t>
  </si>
  <si>
    <t>Shop &amp; office rent</t>
  </si>
  <si>
    <t>Studio yard and office</t>
  </si>
  <si>
    <t>Trucks &amp; equipment</t>
  </si>
  <si>
    <t>Fuel, maintenance, small tool repairs</t>
  </si>
  <si>
    <t>Insurance (GL &amp; workers comp)</t>
  </si>
  <si>
    <t>General liability and comp policies</t>
  </si>
  <si>
    <t>ADMIN_LABOR</t>
  </si>
  <si>
    <t>Office &amp; admin labor, from Timesheets job OH</t>
  </si>
  <si>
    <t>Tools &amp; job supplies</t>
  </si>
  <si>
    <t>Blades, bits, consumables</t>
  </si>
  <si>
    <t>Software &amp; accounting</t>
  </si>
  <si>
    <t>Estimating tools, bookkeeping, licenses</t>
  </si>
  <si>
    <t>Marketing &amp; bidding</t>
  </si>
  <si>
    <t>Signage, referral gifts, plan takeoffs</t>
  </si>
  <si>
    <t>Total overhead pool</t>
  </si>
  <si>
    <t>Sum of the monthly columns above</t>
  </si>
  <si>
    <t>Direct costs incurred - all jobs</t>
  </si>
  <si>
    <t>Job labor (Timesheets, job not OH) plus Cost Log, by month</t>
  </si>
  <si>
    <t>Overhead rate (% of direct costs)</t>
  </si>
  <si>
    <t>Pool divided by direct costs; applied in Job P&amp;L column H</t>
  </si>
  <si>
    <t>Work in Progress &amp; Percent Complete</t>
  </si>
  <si>
    <t>Costs to Date</t>
  </si>
  <si>
    <t>% Complete</t>
  </si>
  <si>
    <t>Earned Revenue</t>
  </si>
  <si>
    <t>Billed to Date</t>
  </si>
  <si>
    <t>Under/(Over) Billed</t>
  </si>
  <si>
    <t>Billing Flag</t>
  </si>
  <si>
    <t>All jobs</t>
  </si>
  <si>
    <t>Job P&amp;L · Estimate vs Actual</t>
  </si>
  <si>
    <t>Est Direct Cost</t>
  </si>
  <si>
    <t>Actual Direct</t>
  </si>
  <si>
    <t>Allocated Overhead</t>
  </si>
  <si>
    <t>Total Cost</t>
  </si>
  <si>
    <t>Direct Variance</t>
  </si>
  <si>
    <t>Gross Profit to Date</t>
  </si>
  <si>
    <t>GM % to Date</t>
  </si>
  <si>
    <t>Margin Check</t>
  </si>
  <si>
    <t>Utilization &amp; Billing Summary</t>
  </si>
  <si>
    <t>Job Hours</t>
  </si>
  <si>
    <t>Office Hours</t>
  </si>
  <si>
    <t>Total Hours</t>
  </si>
  <si>
    <t>% on Jobs</t>
  </si>
  <si>
    <t>All crew</t>
  </si>
</sst>
</file>

<file path=xl/styles.xml><?xml version="1.0" encoding="utf-8"?>
<styleSheet xmlns="http://schemas.openxmlformats.org/spreadsheetml/2006/main">
  <numFmts count="3">
    <numFmt numFmtId="164" formatCode="0.0%"/>
    <numFmt numFmtId="165" formatCode="mmm d, yyyy"/>
    <numFmt numFmtId="166" formatCode="$#,##0.00"/>
  </numFmts>
  <fonts count="3">
    <font>
      <sz val="11"/>
      <color theme="1"/>
      <name val="Calibri"/>
      <family val="2"/>
      <scheme val="minor"/>
    </font>
    <font>
      <b/>
      <sz val="14"/>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166454"/>
        <bgColor indexed="64"/>
      </patternFill>
    </fill>
    <fill>
      <patternFill patternType="solid">
        <fgColor rgb="FFEFF6F3"/>
        <bgColor indexed="64"/>
      </patternFill>
    </fill>
  </fills>
  <borders count="3">
    <border>
      <left/>
      <right/>
      <top/>
      <bottom/>
      <diagonal/>
    </border>
    <border>
      <left style="thin">
        <color rgb="FF166454"/>
      </left>
      <right style="thin">
        <color rgb="FF166454"/>
      </right>
      <top style="thin">
        <color rgb="FF166454"/>
      </top>
      <bottom style="thin">
        <color rgb="FF166454"/>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wrapText="1"/>
    </xf>
    <xf numFmtId="0" fontId="0" fillId="0" borderId="2" xfId="0" applyBorder="1" applyAlignment="1">
      <alignment vertical="top" wrapText="1"/>
    </xf>
    <xf numFmtId="164" fontId="0" fillId="0" borderId="2" xfId="0" applyNumberFormat="1" applyBorder="1"/>
    <xf numFmtId="165" fontId="0" fillId="0" borderId="2" xfId="0" applyNumberFormat="1" applyBorder="1"/>
    <xf numFmtId="166" fontId="0" fillId="0" borderId="2" xfId="0" applyNumberFormat="1" applyBorder="1"/>
    <xf numFmtId="166" fontId="0" fillId="3" borderId="2" xfId="0" applyNumberFormat="1" applyFill="1" applyBorder="1"/>
    <xf numFmtId="164" fontId="0" fillId="3" borderId="2" xfId="0" applyNumberFormat="1" applyFill="1" applyBorder="1"/>
    <xf numFmtId="0" fontId="0" fillId="3" borderId="2" xfId="0" applyFill="1" applyBorder="1"/>
    <xf numFmtId="165" fontId="0" fillId="3" borderId="2" xfId="0" applyNumberFormat="1" applyFill="1" applyBorder="1"/>
  </cellXfs>
  <cellStyles count="1">
    <cellStyle name="Normal" xfId="0" builtinId="0"/>
  </cellStyles>
  <dxfs count="2">
    <dxf>
      <font>
        <color rgb="FF006100"/>
      </font>
      <fill>
        <patternFill>
          <bgColor rgb="FFC6EFCE"/>
        </patternFill>
      </fill>
    </dxf>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C16"/>
  <sheetViews>
    <sheetView tabSelected="1" workbookViewId="0"/>
  </sheetViews>
  <sheetFormatPr defaultRowHeight="15"/>
  <cols>
    <col min="2" max="2" width="20.7109375" customWidth="1"/>
    <col min="3" max="3" width="96.7109375" customWidth="1"/>
  </cols>
  <sheetData>
    <row r="2" spans="2:3">
      <c r="B2" s="1" t="s">
        <v>0</v>
      </c>
      <c r="C2" s="1"/>
    </row>
    <row r="4" spans="2:3" ht="28" customHeight="1">
      <c r="B4" s="2" t="s">
        <v>1</v>
      </c>
      <c r="C4" s="2" t="s">
        <v>2</v>
      </c>
    </row>
    <row r="5" spans="2:3">
      <c r="B5" s="3" t="s">
        <v>3</v>
      </c>
      <c r="C5" s="3" t="s">
        <v>4</v>
      </c>
    </row>
    <row r="6" spans="2:3">
      <c r="B6" s="3" t="s">
        <v>5</v>
      </c>
      <c r="C6" s="3" t="s">
        <v>6</v>
      </c>
    </row>
    <row r="7" spans="2:3">
      <c r="B7" s="3" t="s">
        <v>7</v>
      </c>
      <c r="C7" s="3" t="s">
        <v>8</v>
      </c>
    </row>
    <row r="8" spans="2:3">
      <c r="B8" s="3" t="s">
        <v>9</v>
      </c>
      <c r="C8" s="3" t="s">
        <v>10</v>
      </c>
    </row>
    <row r="9" spans="2:3">
      <c r="B9" s="3" t="s">
        <v>11</v>
      </c>
      <c r="C9" s="3" t="s">
        <v>12</v>
      </c>
    </row>
    <row r="10" spans="2:3">
      <c r="B10" s="3" t="s">
        <v>13</v>
      </c>
      <c r="C10" s="3" t="s">
        <v>14</v>
      </c>
    </row>
    <row r="11" spans="2:3">
      <c r="B11" s="3" t="s">
        <v>15</v>
      </c>
      <c r="C11" s="3" t="s">
        <v>16</v>
      </c>
    </row>
    <row r="12" spans="2:3">
      <c r="B12" s="3" t="s">
        <v>17</v>
      </c>
      <c r="C12" s="3" t="s">
        <v>18</v>
      </c>
    </row>
    <row r="13" spans="2:3">
      <c r="B13" s="3" t="s">
        <v>19</v>
      </c>
      <c r="C13" s="3" t="s">
        <v>20</v>
      </c>
    </row>
    <row r="14" spans="2:3">
      <c r="B14" s="3" t="s">
        <v>21</v>
      </c>
      <c r="C14" s="3" t="s">
        <v>22</v>
      </c>
    </row>
    <row r="15" spans="2:3">
      <c r="B15" s="3" t="s">
        <v>23</v>
      </c>
      <c r="C15" s="3" t="s">
        <v>24</v>
      </c>
    </row>
    <row r="16" spans="2:3">
      <c r="B16" s="3" t="s">
        <v>25</v>
      </c>
      <c r="C16" s="3" t="s">
        <v>26</v>
      </c>
    </row>
  </sheetData>
  <mergeCells count="1">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2"/>
  <sheetViews>
    <sheetView workbookViewId="0"/>
  </sheetViews>
  <sheetFormatPr defaultRowHeight="15"/>
  <cols>
    <col min="2" max="2" width="20.7109375" customWidth="1"/>
    <col min="3" max="3" width="16.7109375" customWidth="1"/>
    <col min="4" max="4" width="72.7109375" customWidth="1"/>
  </cols>
  <sheetData>
    <row r="2" spans="2:4">
      <c r="B2" s="1" t="s">
        <v>27</v>
      </c>
      <c r="C2" s="1"/>
      <c r="D2" s="1"/>
    </row>
    <row r="4" spans="2:4" ht="28" customHeight="1">
      <c r="B4" s="2" t="s">
        <v>28</v>
      </c>
      <c r="C4" s="2" t="s">
        <v>29</v>
      </c>
      <c r="D4" s="2" t="s">
        <v>30</v>
      </c>
    </row>
    <row r="5" spans="2:4">
      <c r="B5" s="3" t="s">
        <v>31</v>
      </c>
      <c r="C5" s="3">
        <v>46082</v>
      </c>
      <c r="D5" s="3" t="s">
        <v>32</v>
      </c>
    </row>
    <row r="6" spans="2:4">
      <c r="B6" s="3" t="s">
        <v>33</v>
      </c>
      <c r="C6" s="3">
        <v>46203</v>
      </c>
      <c r="D6" s="3" t="s">
        <v>34</v>
      </c>
    </row>
    <row r="7" spans="2:4">
      <c r="B7" s="3" t="s">
        <v>35</v>
      </c>
      <c r="C7" s="3">
        <v>46203</v>
      </c>
      <c r="D7" s="3" t="s">
        <v>36</v>
      </c>
    </row>
    <row r="8" spans="2:4">
      <c r="B8" s="3" t="s">
        <v>37</v>
      </c>
      <c r="C8" s="3">
        <v>2500</v>
      </c>
      <c r="D8" s="3" t="s">
        <v>38</v>
      </c>
    </row>
    <row r="9" spans="2:4">
      <c r="B9" s="3" t="s">
        <v>39</v>
      </c>
      <c r="C9" s="4">
        <v>0.25</v>
      </c>
      <c r="D9" s="3" t="s">
        <v>40</v>
      </c>
    </row>
    <row r="10" spans="2:4">
      <c r="B10" s="3" t="s">
        <v>41</v>
      </c>
      <c r="C10" s="4">
        <v>0.15</v>
      </c>
      <c r="D10" s="3" t="s">
        <v>42</v>
      </c>
    </row>
    <row r="11" spans="2:4">
      <c r="B11" s="3" t="s">
        <v>43</v>
      </c>
      <c r="C11" s="3" t="s">
        <v>44</v>
      </c>
      <c r="D11" s="3" t="s">
        <v>45</v>
      </c>
    </row>
    <row r="12" spans="2:4">
      <c r="B12" s="3" t="s">
        <v>46</v>
      </c>
      <c r="C12" s="3" t="s">
        <v>47</v>
      </c>
      <c r="D12" s="3" t="s">
        <v>48</v>
      </c>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K9"/>
  <sheetViews>
    <sheetView workbookViewId="0"/>
  </sheetViews>
  <sheetFormatPr defaultRowHeight="15"/>
  <cols>
    <col min="2" max="2" width="10.7109375" customWidth="1"/>
    <col min="3" max="3" width="26.7109375" customWidth="1"/>
    <col min="4" max="4" width="24.7109375" customWidth="1"/>
    <col min="5" max="5" width="11.7109375" customWidth="1"/>
    <col min="6" max="7" width="13.7109375" customWidth="1"/>
    <col min="8" max="9" width="14.7109375" customWidth="1"/>
    <col min="10" max="10" width="13.7109375" customWidth="1"/>
    <col min="11" max="11" width="11.7109375" customWidth="1"/>
  </cols>
  <sheetData>
    <row r="2" spans="2:11">
      <c r="B2" s="1" t="s">
        <v>49</v>
      </c>
      <c r="C2" s="1"/>
      <c r="D2" s="1"/>
      <c r="E2" s="1"/>
      <c r="F2" s="1"/>
      <c r="G2" s="1"/>
      <c r="H2" s="1"/>
      <c r="I2" s="1"/>
      <c r="J2" s="1"/>
      <c r="K2" s="1"/>
    </row>
    <row r="4" spans="2:11" ht="28" customHeight="1">
      <c r="B4" s="2" t="s">
        <v>50</v>
      </c>
      <c r="C4" s="2" t="s">
        <v>51</v>
      </c>
      <c r="D4" s="2" t="s">
        <v>52</v>
      </c>
      <c r="E4" s="2" t="s">
        <v>53</v>
      </c>
      <c r="F4" s="2" t="s">
        <v>54</v>
      </c>
      <c r="G4" s="2" t="s">
        <v>55</v>
      </c>
      <c r="H4" s="2" t="s">
        <v>56</v>
      </c>
      <c r="I4" s="2" t="s">
        <v>57</v>
      </c>
      <c r="J4" s="2" t="s">
        <v>58</v>
      </c>
      <c r="K4" s="2" t="s">
        <v>59</v>
      </c>
    </row>
    <row r="5" spans="2:11">
      <c r="B5" s="3" t="s">
        <v>60</v>
      </c>
      <c r="C5" s="3" t="s">
        <v>61</v>
      </c>
      <c r="D5" s="3" t="s">
        <v>62</v>
      </c>
      <c r="E5" s="3" t="s">
        <v>63</v>
      </c>
      <c r="F5" s="3" t="s">
        <v>64</v>
      </c>
      <c r="G5" s="5">
        <v>46083</v>
      </c>
      <c r="H5" s="6">
        <v>96250</v>
      </c>
      <c r="I5" s="7">
        <f>SUMIF(Estimates!$B$5:$B$1004,$B5,Estimates!$F$5:$F$1004)</f>
        <v>77000.0</v>
      </c>
      <c r="J5" s="7">
        <f>IF($H5&lt;=0,"",$H5-$I5)</f>
        <v>19250.0</v>
      </c>
      <c r="K5" s="8">
        <f>IFERROR(($H5-$I5)/$H5,"")</f>
        <v>0.2</v>
      </c>
    </row>
    <row r="6" spans="2:11">
      <c r="B6" s="3" t="s">
        <v>65</v>
      </c>
      <c r="C6" s="3" t="s">
        <v>66</v>
      </c>
      <c r="D6" s="3" t="s">
        <v>67</v>
      </c>
      <c r="E6" s="3" t="s">
        <v>63</v>
      </c>
      <c r="F6" s="3" t="s">
        <v>64</v>
      </c>
      <c r="G6" s="5">
        <v>46118</v>
      </c>
      <c r="H6" s="6">
        <v>20000</v>
      </c>
      <c r="I6" s="7">
        <f>SUMIF(Estimates!$B$5:$B$1004,$B6,Estimates!$F$5:$F$1004)</f>
        <v>16100.0</v>
      </c>
      <c r="J6" s="7">
        <f>IF($H6&lt;=0,"",$H6-$I6)</f>
        <v>3900.0</v>
      </c>
      <c r="K6" s="8">
        <f>IFERROR(($H6-$I6)/$H6,"")</f>
        <v>0.195</v>
      </c>
    </row>
    <row r="7" spans="2:11">
      <c r="B7" s="3" t="s">
        <v>68</v>
      </c>
      <c r="C7" s="3" t="s">
        <v>69</v>
      </c>
      <c r="D7" s="3" t="s">
        <v>70</v>
      </c>
      <c r="E7" s="3" t="s">
        <v>63</v>
      </c>
      <c r="F7" s="3" t="s">
        <v>64</v>
      </c>
      <c r="G7" s="5">
        <v>46146</v>
      </c>
      <c r="H7" s="6">
        <v>49000</v>
      </c>
      <c r="I7" s="7">
        <f>SUMIF(Estimates!$B$5:$B$1004,$B7,Estimates!$F$5:$F$1004)</f>
        <v>39200.0</v>
      </c>
      <c r="J7" s="7">
        <f>IF($H7&lt;=0,"",$H7-$I7)</f>
        <v>9800.0</v>
      </c>
      <c r="K7" s="8">
        <f>IFERROR(($H7-$I7)/$H7,"")</f>
        <v>0.2</v>
      </c>
    </row>
    <row r="8" spans="2:11">
      <c r="B8" s="3" t="s">
        <v>71</v>
      </c>
      <c r="C8" s="3" t="s">
        <v>72</v>
      </c>
      <c r="D8" s="3" t="s">
        <v>73</v>
      </c>
      <c r="E8" s="3" t="s">
        <v>74</v>
      </c>
      <c r="F8" s="3" t="s">
        <v>64</v>
      </c>
      <c r="H8" s="6">
        <v>18600</v>
      </c>
      <c r="I8" s="7">
        <f>SUMIF(Estimates!$B$5:$B$1004,$B8,Estimates!$F$5:$F$1004)</f>
        <v>15500.0</v>
      </c>
      <c r="J8" s="7">
        <f>IF($H8&lt;=0,"",$H8-$I8)</f>
        <v>3100.0</v>
      </c>
      <c r="K8" s="8">
        <f>IFERROR(($H8-$I8)/$H8,"")</f>
        <v>0.16666666666666666</v>
      </c>
    </row>
    <row r="9" spans="2:11">
      <c r="B9" s="3" t="s">
        <v>75</v>
      </c>
      <c r="C9" s="3" t="s">
        <v>76</v>
      </c>
      <c r="D9" s="3" t="s">
        <v>77</v>
      </c>
      <c r="E9" s="3" t="s">
        <v>78</v>
      </c>
      <c r="F9" s="3" t="s">
        <v>64</v>
      </c>
      <c r="H9" s="6">
        <v>0</v>
      </c>
      <c r="I9" s="7">
        <f>SUMIF(Estimates!$B$5:$B$1004,$B9,Estimates!$F$5:$F$1004)</f>
        <v>0.0</v>
      </c>
      <c r="J9" s="7">
        <f>IF($H9&lt;=0,"",$H9-$I9)</f>
        <v/>
      </c>
      <c r="K9" s="8">
        <f>IFERROR(($H9-$I9)/$H9,"")</f>
        <v/>
      </c>
    </row>
  </sheetData>
  <mergeCells count="1">
    <mergeCell ref="B2:K2"/>
  </mergeCells>
  <conditionalFormatting sqref="E5:E204">
    <cfRule type="cellIs" dxfId="0" priority="1" operator="equal">
      <formula>"Complete"</formula>
    </cfRule>
  </conditionalFormatting>
  <dataValidations count="2">
    <dataValidation type="list" allowBlank="1" showInputMessage="1" showErrorMessage="1" errorTitle="Invalid entry" error="Please pick a value from the list." sqref="E5:E204">
      <formula1>"Open,Complete,Bid,Internal"</formula1>
    </dataValidation>
    <dataValidation type="list" allowBlank="1" showInputMessage="1" showErrorMessage="1" errorTitle="Invalid entry" error="Please pick a value from the list." sqref="F5:F204">
      <formula1>"Fixed price,Cost plus,T&amp;M"</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G19"/>
  <sheetViews>
    <sheetView workbookViewId="0"/>
  </sheetViews>
  <sheetFormatPr defaultRowHeight="15"/>
  <cols>
    <col min="2" max="2" width="8.7109375" customWidth="1"/>
    <col min="3" max="3" width="28.7109375" customWidth="1"/>
    <col min="4" max="4" width="13.7109375" customWidth="1"/>
    <col min="5" max="5" width="12.7109375" customWidth="1"/>
    <col min="6" max="6" width="15.7109375" customWidth="1"/>
    <col min="7" max="7" width="46.7109375" customWidth="1"/>
  </cols>
  <sheetData>
    <row r="2" spans="2:7">
      <c r="B2" s="1" t="s">
        <v>79</v>
      </c>
      <c r="C2" s="1"/>
      <c r="D2" s="1"/>
      <c r="E2" s="1"/>
      <c r="F2" s="1"/>
      <c r="G2" s="1"/>
    </row>
    <row r="4" spans="2:7" ht="28" customHeight="1">
      <c r="B4" s="2" t="s">
        <v>80</v>
      </c>
      <c r="C4" s="2" t="s">
        <v>81</v>
      </c>
      <c r="D4" s="2" t="s">
        <v>82</v>
      </c>
      <c r="E4" s="2" t="s">
        <v>83</v>
      </c>
      <c r="F4" s="2" t="s">
        <v>84</v>
      </c>
      <c r="G4" s="2" t="s">
        <v>30</v>
      </c>
    </row>
    <row r="5" spans="2:7">
      <c r="B5" s="3" t="s">
        <v>85</v>
      </c>
      <c r="C5" s="3" t="s">
        <v>86</v>
      </c>
      <c r="D5" s="3" t="s">
        <v>87</v>
      </c>
      <c r="E5" s="3" t="s">
        <v>88</v>
      </c>
      <c r="F5" s="7">
        <f>SUMIF(Estimates!$C$5:$C$1004,$B5,Estimates!$F$5:$F$1004)</f>
        <v>7700.0</v>
      </c>
      <c r="G5" s="3" t="s">
        <v>89</v>
      </c>
    </row>
    <row r="6" spans="2:7">
      <c r="B6" s="3" t="s">
        <v>90</v>
      </c>
      <c r="C6" s="3" t="s">
        <v>91</v>
      </c>
      <c r="D6" s="3" t="s">
        <v>92</v>
      </c>
      <c r="E6" s="3" t="s">
        <v>88</v>
      </c>
      <c r="F6" s="7">
        <f>SUMIF(Estimates!$C$5:$C$1004,$B6,Estimates!$F$5:$F$1004)</f>
        <v>7900.0</v>
      </c>
      <c r="G6" s="3" t="s">
        <v>93</v>
      </c>
    </row>
    <row r="7" spans="2:7">
      <c r="B7" s="3" t="s">
        <v>94</v>
      </c>
      <c r="C7" s="3" t="s">
        <v>95</v>
      </c>
      <c r="D7" s="3" t="s">
        <v>96</v>
      </c>
      <c r="E7" s="3" t="s">
        <v>97</v>
      </c>
      <c r="F7" s="7">
        <f>SUMIF(Estimates!$C$5:$C$1004,$B7,Estimates!$F$5:$F$1004)</f>
        <v>23300.0</v>
      </c>
      <c r="G7" s="3" t="s">
        <v>98</v>
      </c>
    </row>
    <row r="8" spans="2:7">
      <c r="B8" s="3" t="s">
        <v>99</v>
      </c>
      <c r="C8" s="3" t="s">
        <v>100</v>
      </c>
      <c r="D8" s="3" t="s">
        <v>101</v>
      </c>
      <c r="E8" s="3" t="s">
        <v>102</v>
      </c>
      <c r="F8" s="7">
        <f>SUMIF(Estimates!$C$5:$C$1004,$B8,Estimates!$F$5:$F$1004)</f>
        <v>13500.0</v>
      </c>
      <c r="G8" s="3" t="s">
        <v>103</v>
      </c>
    </row>
    <row r="9" spans="2:7">
      <c r="B9" s="3" t="s">
        <v>104</v>
      </c>
      <c r="C9" s="3" t="s">
        <v>105</v>
      </c>
      <c r="D9" s="3" t="s">
        <v>101</v>
      </c>
      <c r="E9" s="3" t="s">
        <v>106</v>
      </c>
      <c r="F9" s="7">
        <f>SUMIF(Estimates!$C$5:$C$1004,$B9,Estimates!$F$5:$F$1004)</f>
        <v>6900.0</v>
      </c>
      <c r="G9" s="3" t="s">
        <v>107</v>
      </c>
    </row>
    <row r="10" spans="2:7">
      <c r="B10" s="3" t="s">
        <v>108</v>
      </c>
      <c r="C10" s="3" t="s">
        <v>109</v>
      </c>
      <c r="D10" s="3" t="s">
        <v>92</v>
      </c>
      <c r="E10" s="3" t="s">
        <v>88</v>
      </c>
      <c r="F10" s="7">
        <f>SUMIF(Estimates!$C$5:$C$1004,$B10,Estimates!$F$5:$F$1004)</f>
        <v>900.0</v>
      </c>
      <c r="G10" s="3" t="s">
        <v>110</v>
      </c>
    </row>
    <row r="11" spans="2:7">
      <c r="B11" s="3" t="s">
        <v>111</v>
      </c>
      <c r="C11" s="3" t="s">
        <v>112</v>
      </c>
      <c r="D11" s="3" t="s">
        <v>92</v>
      </c>
      <c r="E11" s="3" t="s">
        <v>88</v>
      </c>
      <c r="F11" s="7">
        <f>SUMIF(Estimates!$C$5:$C$1004,$B11,Estimates!$F$5:$F$1004)</f>
        <v>11600.0</v>
      </c>
      <c r="G11" s="3" t="s">
        <v>113</v>
      </c>
    </row>
    <row r="12" spans="2:7">
      <c r="B12" s="3" t="s">
        <v>114</v>
      </c>
      <c r="C12" s="3" t="s">
        <v>115</v>
      </c>
      <c r="D12" s="3" t="s">
        <v>101</v>
      </c>
      <c r="E12" s="3" t="s">
        <v>102</v>
      </c>
      <c r="F12" s="7">
        <f>SUMIF(Estimates!$C$5:$C$1004,$B12,Estimates!$F$5:$F$1004)</f>
        <v>2500.0</v>
      </c>
      <c r="G12" s="3" t="s">
        <v>116</v>
      </c>
    </row>
    <row r="13" spans="2:7">
      <c r="B13" s="3" t="s">
        <v>117</v>
      </c>
      <c r="C13" s="3" t="s">
        <v>118</v>
      </c>
      <c r="D13" s="3" t="s">
        <v>92</v>
      </c>
      <c r="E13" s="3" t="s">
        <v>106</v>
      </c>
      <c r="F13" s="7">
        <f>SUMIF(Estimates!$C$5:$C$1004,$B13,Estimates!$F$5:$F$1004)</f>
        <v>11100.0</v>
      </c>
      <c r="G13" s="3" t="s">
        <v>119</v>
      </c>
    </row>
    <row r="14" spans="2:7">
      <c r="B14" s="3" t="s">
        <v>120</v>
      </c>
      <c r="C14" s="3" t="s">
        <v>121</v>
      </c>
      <c r="D14" s="3" t="s">
        <v>101</v>
      </c>
      <c r="E14" s="3" t="s">
        <v>102</v>
      </c>
      <c r="F14" s="7">
        <f>SUMIF(Estimates!$C$5:$C$1004,$B14,Estimates!$F$5:$F$1004)</f>
        <v>4700.0</v>
      </c>
      <c r="G14" s="3" t="s">
        <v>122</v>
      </c>
    </row>
    <row r="15" spans="2:7">
      <c r="B15" s="3" t="s">
        <v>123</v>
      </c>
      <c r="C15" s="3" t="s">
        <v>124</v>
      </c>
      <c r="D15" s="3" t="s">
        <v>92</v>
      </c>
      <c r="E15" s="3" t="s">
        <v>88</v>
      </c>
      <c r="F15" s="7">
        <f>SUMIF(Estimates!$C$5:$C$1004,$B15,Estimates!$F$5:$F$1004)</f>
        <v>7400.0</v>
      </c>
      <c r="G15" s="3" t="s">
        <v>125</v>
      </c>
    </row>
    <row r="16" spans="2:7">
      <c r="B16" s="3" t="s">
        <v>126</v>
      </c>
      <c r="C16" s="3" t="s">
        <v>127</v>
      </c>
      <c r="D16" s="3" t="s">
        <v>101</v>
      </c>
      <c r="E16" s="3" t="s">
        <v>88</v>
      </c>
      <c r="F16" s="7">
        <f>SUMIF(Estimates!$C$5:$C$1004,$B16,Estimates!$F$5:$F$1004)</f>
        <v>18900.0</v>
      </c>
      <c r="G16" s="3" t="s">
        <v>128</v>
      </c>
    </row>
    <row r="17" spans="2:7">
      <c r="B17" s="3" t="s">
        <v>129</v>
      </c>
      <c r="C17" s="3" t="s">
        <v>130</v>
      </c>
      <c r="D17" s="3" t="s">
        <v>92</v>
      </c>
      <c r="E17" s="3" t="s">
        <v>88</v>
      </c>
      <c r="F17" s="7">
        <f>SUMIF(Estimates!$C$5:$C$1004,$B17,Estimates!$F$5:$F$1004)</f>
        <v>17400.0</v>
      </c>
      <c r="G17" s="3" t="s">
        <v>131</v>
      </c>
    </row>
    <row r="18" spans="2:7">
      <c r="B18" s="3" t="s">
        <v>132</v>
      </c>
      <c r="C18" s="3" t="s">
        <v>133</v>
      </c>
      <c r="D18" s="3" t="s">
        <v>92</v>
      </c>
      <c r="E18" s="3" t="s">
        <v>88</v>
      </c>
      <c r="F18" s="7">
        <f>SUMIF(Estimates!$C$5:$C$1004,$B18,Estimates!$F$5:$F$1004)</f>
        <v>14000.0</v>
      </c>
      <c r="G18" s="3" t="s">
        <v>134</v>
      </c>
    </row>
    <row r="19" spans="2:7">
      <c r="B19" s="3" t="s">
        <v>135</v>
      </c>
      <c r="C19" s="3" t="s">
        <v>136</v>
      </c>
      <c r="D19" s="3" t="s">
        <v>87</v>
      </c>
      <c r="E19" s="3" t="s">
        <v>97</v>
      </c>
      <c r="F19" s="7">
        <f>SUMIF(Estimates!$C$5:$C$1004,$B19,Estimates!$F$5:$F$1004)</f>
        <v>0.0</v>
      </c>
      <c r="G19" s="3" t="s">
        <v>137</v>
      </c>
    </row>
  </sheetData>
  <mergeCells count="1">
    <mergeCell ref="B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H10"/>
  <sheetViews>
    <sheetView workbookViewId="0"/>
  </sheetViews>
  <sheetFormatPr defaultRowHeight="15"/>
  <cols>
    <col min="2" max="2" width="8.7109375" customWidth="1"/>
    <col min="3" max="3" width="18.7109375" customWidth="1"/>
    <col min="4" max="4" width="24.7109375" customWidth="1"/>
    <col min="5" max="6" width="11.7109375" customWidth="1"/>
    <col min="7" max="7" width="12.7109375" customWidth="1"/>
    <col min="8" max="8" width="40.7109375" customWidth="1"/>
  </cols>
  <sheetData>
    <row r="2" spans="2:8">
      <c r="B2" s="1" t="s">
        <v>138</v>
      </c>
      <c r="C2" s="1"/>
      <c r="D2" s="1"/>
      <c r="E2" s="1"/>
      <c r="F2" s="1"/>
      <c r="G2" s="1"/>
      <c r="H2" s="1"/>
    </row>
    <row r="4" spans="2:8" ht="28" customHeight="1">
      <c r="B4" s="2" t="s">
        <v>80</v>
      </c>
      <c r="C4" s="2" t="s">
        <v>139</v>
      </c>
      <c r="D4" s="2" t="s">
        <v>140</v>
      </c>
      <c r="E4" s="2" t="s">
        <v>141</v>
      </c>
      <c r="F4" s="2" t="s">
        <v>142</v>
      </c>
      <c r="G4" s="2" t="s">
        <v>143</v>
      </c>
      <c r="H4" s="2" t="s">
        <v>30</v>
      </c>
    </row>
    <row r="5" spans="2:8">
      <c r="B5" s="3" t="s">
        <v>144</v>
      </c>
      <c r="C5" s="3" t="s">
        <v>145</v>
      </c>
      <c r="D5" s="3" t="s">
        <v>146</v>
      </c>
      <c r="E5" s="6">
        <v>48</v>
      </c>
      <c r="F5" s="4">
        <v>0.25</v>
      </c>
      <c r="G5" s="7">
        <f>ROUND($E5*(1+$F5),2)</f>
        <v>60.0</v>
      </c>
      <c r="H5" s="3" t="s">
        <v>147</v>
      </c>
    </row>
    <row r="6" spans="2:8">
      <c r="B6" s="3" t="s">
        <v>148</v>
      </c>
      <c r="C6" s="3" t="s">
        <v>149</v>
      </c>
      <c r="D6" s="3" t="s">
        <v>150</v>
      </c>
      <c r="E6" s="6">
        <v>36</v>
      </c>
      <c r="F6" s="4">
        <v>0.25</v>
      </c>
      <c r="G6" s="7">
        <f>ROUND($E6*(1+$F6),2)</f>
        <v>45.0</v>
      </c>
      <c r="H6" s="3" t="s">
        <v>151</v>
      </c>
    </row>
    <row r="7" spans="2:8">
      <c r="B7" s="3" t="s">
        <v>152</v>
      </c>
      <c r="C7" s="3" t="s">
        <v>153</v>
      </c>
      <c r="D7" s="3" t="s">
        <v>154</v>
      </c>
      <c r="E7" s="6">
        <v>32</v>
      </c>
      <c r="F7" s="4">
        <v>0.25</v>
      </c>
      <c r="G7" s="7">
        <f>ROUND($E7*(1+$F7),2)</f>
        <v>40.0</v>
      </c>
      <c r="H7" s="3" t="s">
        <v>151</v>
      </c>
    </row>
    <row r="8" spans="2:8">
      <c r="B8" s="3" t="s">
        <v>155</v>
      </c>
      <c r="C8" s="3" t="s">
        <v>156</v>
      </c>
      <c r="D8" s="3" t="s">
        <v>157</v>
      </c>
      <c r="E8" s="6">
        <v>20</v>
      </c>
      <c r="F8" s="4">
        <v>0.25</v>
      </c>
      <c r="G8" s="7">
        <f>ROUND($E8*(1+$F8),2)</f>
        <v>25.0</v>
      </c>
      <c r="H8" s="3" t="s">
        <v>158</v>
      </c>
    </row>
    <row r="9" spans="2:8">
      <c r="B9" s="3" t="s">
        <v>159</v>
      </c>
      <c r="C9" s="3" t="s">
        <v>160</v>
      </c>
      <c r="D9" s="3" t="s">
        <v>161</v>
      </c>
      <c r="E9" s="6">
        <v>24</v>
      </c>
      <c r="F9" s="4">
        <v>0.25</v>
      </c>
      <c r="G9" s="7">
        <f>ROUND($E9*(1+$F9),2)</f>
        <v>30.0</v>
      </c>
      <c r="H9" s="3" t="s">
        <v>162</v>
      </c>
    </row>
    <row r="10" spans="2:8">
      <c r="B10" s="3" t="s">
        <v>163</v>
      </c>
      <c r="C10" s="3" t="s">
        <v>164</v>
      </c>
      <c r="D10" s="3" t="s">
        <v>165</v>
      </c>
      <c r="E10" s="6">
        <v>28</v>
      </c>
      <c r="F10" s="4">
        <v>0.25</v>
      </c>
      <c r="G10" s="7">
        <f>ROUND($E10*(1+$F10),2)</f>
        <v>35.0</v>
      </c>
      <c r="H10" s="3" t="s">
        <v>166</v>
      </c>
    </row>
  </sheetData>
  <mergeCells count="1">
    <mergeCell ref="B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L204"/>
  <sheetViews>
    <sheetView workbookViewId="0">
      <pane ySplit="4" topLeftCell="A5" activePane="bottomLeft" state="frozen"/>
      <selection pane="bottomLeft"/>
    </sheetView>
  </sheetViews>
  <sheetFormatPr defaultRowHeight="15"/>
  <cols>
    <col min="2" max="2" width="10.7109375" customWidth="1"/>
    <col min="3" max="3" width="11.7109375" customWidth="1"/>
    <col min="4" max="4" width="27.7109375" customWidth="1"/>
    <col min="5" max="6" width="12.7109375" customWidth="1"/>
    <col min="7" max="7" width="13.7109375" customWidth="1"/>
    <col min="8" max="8" width="15.7109375" customWidth="1"/>
    <col min="9" max="9" width="13.7109375" customWidth="1"/>
    <col min="10" max="11" width="12.7109375" customWidth="1"/>
    <col min="12" max="12" width="13.7109375" customWidth="1"/>
  </cols>
  <sheetData>
    <row r="2" spans="2:12">
      <c r="B2" s="1" t="s">
        <v>167</v>
      </c>
      <c r="C2" s="1"/>
      <c r="D2" s="1"/>
      <c r="E2" s="1"/>
      <c r="F2" s="1"/>
      <c r="G2" s="1"/>
      <c r="H2" s="1"/>
      <c r="I2" s="1"/>
      <c r="J2" s="1"/>
      <c r="K2" s="1"/>
      <c r="L2" s="1"/>
    </row>
    <row r="4" spans="2:12" ht="28" customHeight="1">
      <c r="B4" s="2" t="s">
        <v>50</v>
      </c>
      <c r="C4" s="2" t="s">
        <v>168</v>
      </c>
      <c r="D4" s="2" t="s">
        <v>81</v>
      </c>
      <c r="E4" s="2" t="s">
        <v>82</v>
      </c>
      <c r="F4" s="2" t="s">
        <v>169</v>
      </c>
      <c r="G4" s="2" t="s">
        <v>170</v>
      </c>
      <c r="H4" s="2" t="s">
        <v>171</v>
      </c>
      <c r="I4" s="2" t="s">
        <v>172</v>
      </c>
      <c r="J4" s="2" t="s">
        <v>173</v>
      </c>
      <c r="K4" s="2" t="s">
        <v>174</v>
      </c>
      <c r="L4" s="2" t="s">
        <v>175</v>
      </c>
    </row>
    <row r="5" spans="2:12">
      <c r="B5" s="3" t="s">
        <v>60</v>
      </c>
      <c r="C5" s="3" t="s">
        <v>85</v>
      </c>
      <c r="D5" s="9" t="str">
        <f>IF($B5="","",VLOOKUP($C5,'Cost Codes'!$B$5:$C$104,2,FALSE))</f>
        <v>General Conditions</v>
      </c>
      <c r="E5" s="9" t="str">
        <f>IF($B5="","",VLOOKUP($C5,'Cost Codes'!$B$5:$D$104,3,FALSE))</f>
        <v>Other</v>
      </c>
      <c r="F5" s="6">
        <v>4800</v>
      </c>
      <c r="G5" s="7">
        <f>IF($B5="","",SUMIFS(Timesheets!$J$5:$J$1004,Timesheets!$F$5:$F$1004,$B5,Timesheets!$G$5:$G$1004,$C5))</f>
        <v>640.0</v>
      </c>
      <c r="H5" s="7">
        <f>IF($B5="","",SUMIFS('Cost Log'!$I$5:$I$1004,'Cost Log'!$D$5:$D$1004,$B5,'Cost Log'!$E$5:$E$1004,$C5))</f>
        <v>0.0</v>
      </c>
      <c r="I5" s="7">
        <f>IF($B5="","",$G5+$H5)</f>
        <v>640.0</v>
      </c>
      <c r="J5" s="7">
        <f>IF($B5="","",$I5-$F5)</f>
        <v>-4160.0</v>
      </c>
      <c r="K5" s="8">
        <f>IF($B5="","",IFERROR($I5/$F5,0))</f>
        <v>0.13333333333333333</v>
      </c>
      <c r="L5" s="9" t="str">
        <f>IF($B5="","",IF(COUNTIF('Cost Codes'!$B$5:$B$104,$C5)=0,"Unknown code","OK"))</f>
        <v>OK</v>
      </c>
    </row>
    <row r="6" spans="2:12">
      <c r="B6" s="3" t="s">
        <v>60</v>
      </c>
      <c r="C6" s="3" t="s">
        <v>90</v>
      </c>
      <c r="D6" s="9" t="str">
        <f>IF($B6="","",VLOOKUP($C6,'Cost Codes'!$B$5:$C$104,2,FALSE))</f>
        <v>Demolition &amp; Disposal</v>
      </c>
      <c r="E6" s="9" t="str">
        <f>IF($B6="","",VLOOKUP($C6,'Cost Codes'!$B$5:$D$104,3,FALSE))</f>
        <v>Subcontract</v>
      </c>
      <c r="F6" s="6">
        <v>3900</v>
      </c>
      <c r="G6" s="7">
        <f>IF($B6="","",SUMIFS(Timesheets!$J$5:$J$1004,Timesheets!$F$5:$F$1004,$B6,Timesheets!$G$5:$G$1004,$C6))</f>
        <v>0.0</v>
      </c>
      <c r="H6" s="7">
        <f>IF($B6="","",SUMIFS('Cost Log'!$I$5:$I$1004,'Cost Log'!$D$5:$D$1004,$B6,'Cost Log'!$E$5:$E$1004,$C6))</f>
        <v>4150.0</v>
      </c>
      <c r="I6" s="7">
        <f>IF($B6="","",$G6+$H6)</f>
        <v>4150.0</v>
      </c>
      <c r="J6" s="7">
        <f>IF($B6="","",$I6-$F6)</f>
        <v>250.0</v>
      </c>
      <c r="K6" s="8">
        <f>IF($B6="","",IFERROR($I6/$F6,0))</f>
        <v>1.064102564102564</v>
      </c>
      <c r="L6" s="9" t="str">
        <f>IF($B6="","",IF(COUNTIF('Cost Codes'!$B$5:$B$104,$C6)=0,"Unknown code","OK"))</f>
        <v>OK</v>
      </c>
    </row>
    <row r="7" spans="2:12">
      <c r="B7" s="3" t="s">
        <v>60</v>
      </c>
      <c r="C7" s="3" t="s">
        <v>94</v>
      </c>
      <c r="D7" s="9" t="str">
        <f>IF($B7="","",VLOOKUP($C7,'Cost Codes'!$B$5:$C$104,2,FALSE))</f>
        <v>Framing &amp; Rough Carpentry</v>
      </c>
      <c r="E7" s="9" t="str">
        <f>IF($B7="","",VLOOKUP($C7,'Cost Codes'!$B$5:$D$104,3,FALSE))</f>
        <v>Labor</v>
      </c>
      <c r="F7" s="6">
        <v>9600</v>
      </c>
      <c r="G7" s="7">
        <f>IF($B7="","",SUMIFS(Timesheets!$J$5:$J$1004,Timesheets!$F$5:$F$1004,$B7,Timesheets!$G$5:$G$1004,$C7))</f>
        <v>2240.0</v>
      </c>
      <c r="H7" s="7">
        <f>IF($B7="","",SUMIFS('Cost Log'!$I$5:$I$1004,'Cost Log'!$D$5:$D$1004,$B7,'Cost Log'!$E$5:$E$1004,$C7))</f>
        <v>0.0</v>
      </c>
      <c r="I7" s="7">
        <f>IF($B7="","",$G7+$H7)</f>
        <v>2240.0</v>
      </c>
      <c r="J7" s="7">
        <f>IF($B7="","",$I7-$F7)</f>
        <v>-7360.0</v>
      </c>
      <c r="K7" s="8">
        <f>IF($B7="","",IFERROR($I7/$F7,0))</f>
        <v>0.23333333333333334</v>
      </c>
      <c r="L7" s="9" t="str">
        <f>IF($B7="","",IF(COUNTIF('Cost Codes'!$B$5:$B$104,$C7)=0,"Unknown code","OK"))</f>
        <v>OK</v>
      </c>
    </row>
    <row r="8" spans="2:12">
      <c r="B8" s="3" t="s">
        <v>60</v>
      </c>
      <c r="C8" s="3" t="s">
        <v>99</v>
      </c>
      <c r="D8" s="9" t="str">
        <f>IF($B8="","",VLOOKUP($C8,'Cost Codes'!$B$5:$C$104,2,FALSE))</f>
        <v>Lumber &amp; Framing Materials</v>
      </c>
      <c r="E8" s="9" t="str">
        <f>IF($B8="","",VLOOKUP($C8,'Cost Codes'!$B$5:$D$104,3,FALSE))</f>
        <v>Material</v>
      </c>
      <c r="F8" s="6">
        <v>7200</v>
      </c>
      <c r="G8" s="7">
        <f>IF($B8="","",SUMIFS(Timesheets!$J$5:$J$1004,Timesheets!$F$5:$F$1004,$B8,Timesheets!$G$5:$G$1004,$C8))</f>
        <v>0.0</v>
      </c>
      <c r="H8" s="7">
        <f>IF($B8="","",SUMIFS('Cost Log'!$I$5:$I$1004,'Cost Log'!$D$5:$D$1004,$B8,'Cost Log'!$E$5:$E$1004,$C8))</f>
        <v>6890.0</v>
      </c>
      <c r="I8" s="7">
        <f>IF($B8="","",$G8+$H8)</f>
        <v>6890.0</v>
      </c>
      <c r="J8" s="7">
        <f>IF($B8="","",$I8-$F8)</f>
        <v>-310.0</v>
      </c>
      <c r="K8" s="8">
        <f>IF($B8="","",IFERROR($I8/$F8,0))</f>
        <v>0.9569444444444445</v>
      </c>
      <c r="L8" s="9" t="str">
        <f>IF($B8="","",IF(COUNTIF('Cost Codes'!$B$5:$B$104,$C8)=0,"Unknown code","OK"))</f>
        <v>OK</v>
      </c>
    </row>
    <row r="9" spans="2:12">
      <c r="B9" s="3" t="s">
        <v>60</v>
      </c>
      <c r="C9" s="3" t="s">
        <v>129</v>
      </c>
      <c r="D9" s="9" t="str">
        <f>IF($B9="","",VLOOKUP($C9,'Cost Codes'!$B$5:$C$104,2,FALSE))</f>
        <v>Electrical</v>
      </c>
      <c r="E9" s="9" t="str">
        <f>IF($B9="","",VLOOKUP($C9,'Cost Codes'!$B$5:$D$104,3,FALSE))</f>
        <v>Subcontract</v>
      </c>
      <c r="F9" s="6">
        <v>8400</v>
      </c>
      <c r="G9" s="7">
        <f>IF($B9="","",SUMIFS(Timesheets!$J$5:$J$1004,Timesheets!$F$5:$F$1004,$B9,Timesheets!$G$5:$G$1004,$C9))</f>
        <v>0.0</v>
      </c>
      <c r="H9" s="7">
        <f>IF($B9="","",SUMIFS('Cost Log'!$I$5:$I$1004,'Cost Log'!$D$5:$D$1004,$B9,'Cost Log'!$E$5:$E$1004,$C9))</f>
        <v>8275.0</v>
      </c>
      <c r="I9" s="7">
        <f>IF($B9="","",$G9+$H9)</f>
        <v>8275.0</v>
      </c>
      <c r="J9" s="7">
        <f>IF($B9="","",$I9-$F9)</f>
        <v>-125.0</v>
      </c>
      <c r="K9" s="8">
        <f>IF($B9="","",IFERROR($I9/$F9,0))</f>
        <v>0.9851190476190477</v>
      </c>
      <c r="L9" s="9" t="str">
        <f>IF($B9="","",IF(COUNTIF('Cost Codes'!$B$5:$B$104,$C9)=0,"Unknown code","OK"))</f>
        <v>OK</v>
      </c>
    </row>
    <row r="10" spans="2:12">
      <c r="B10" s="3" t="s">
        <v>60</v>
      </c>
      <c r="C10" s="3" t="s">
        <v>132</v>
      </c>
      <c r="D10" s="9" t="str">
        <f>IF($B10="","",VLOOKUP($C10,'Cost Codes'!$B$5:$C$104,2,FALSE))</f>
        <v>Plumbing</v>
      </c>
      <c r="E10" s="9" t="str">
        <f>IF($B10="","",VLOOKUP($C10,'Cost Codes'!$B$5:$D$104,3,FALSE))</f>
        <v>Subcontract</v>
      </c>
      <c r="F10" s="6">
        <v>6700</v>
      </c>
      <c r="G10" s="7">
        <f>IF($B10="","",SUMIFS(Timesheets!$J$5:$J$1004,Timesheets!$F$5:$F$1004,$B10,Timesheets!$G$5:$G$1004,$C10))</f>
        <v>0.0</v>
      </c>
      <c r="H10" s="7">
        <f>IF($B10="","",SUMIFS('Cost Log'!$I$5:$I$1004,'Cost Log'!$D$5:$D$1004,$B10,'Cost Log'!$E$5:$E$1004,$C10))</f>
        <v>7120.0</v>
      </c>
      <c r="I10" s="7">
        <f>IF($B10="","",$G10+$H10)</f>
        <v>7120.0</v>
      </c>
      <c r="J10" s="7">
        <f>IF($B10="","",$I10-$F10)</f>
        <v>420.0</v>
      </c>
      <c r="K10" s="8">
        <f>IF($B10="","",IFERROR($I10/$F10,0))</f>
        <v>1.0626865671641792</v>
      </c>
      <c r="L10" s="9" t="str">
        <f>IF($B10="","",IF(COUNTIF('Cost Codes'!$B$5:$B$104,$C10)=0,"Unknown code","OK"))</f>
        <v>OK</v>
      </c>
    </row>
    <row r="11" spans="2:12">
      <c r="B11" s="3" t="s">
        <v>60</v>
      </c>
      <c r="C11" s="3" t="s">
        <v>111</v>
      </c>
      <c r="D11" s="9" t="str">
        <f>IF($B11="","",VLOOKUP($C11,'Cost Codes'!$B$5:$C$104,2,FALSE))</f>
        <v>Drywall Labor</v>
      </c>
      <c r="E11" s="9" t="str">
        <f>IF($B11="","",VLOOKUP($C11,'Cost Codes'!$B$5:$D$104,3,FALSE))</f>
        <v>Subcontract</v>
      </c>
      <c r="F11" s="6">
        <v>5600</v>
      </c>
      <c r="G11" s="7">
        <f>IF($B11="","",SUMIFS(Timesheets!$J$5:$J$1004,Timesheets!$F$5:$F$1004,$B11,Timesheets!$G$5:$G$1004,$C11))</f>
        <v>0.0</v>
      </c>
      <c r="H11" s="7">
        <f>IF($B11="","",SUMIFS('Cost Log'!$I$5:$I$1004,'Cost Log'!$D$5:$D$1004,$B11,'Cost Log'!$E$5:$E$1004,$C11))</f>
        <v>5940.0</v>
      </c>
      <c r="I11" s="7">
        <f>IF($B11="","",$G11+$H11)</f>
        <v>5940.0</v>
      </c>
      <c r="J11" s="7">
        <f>IF($B11="","",$I11-$F11)</f>
        <v>340.0</v>
      </c>
      <c r="K11" s="8">
        <f>IF($B11="","",IFERROR($I11/$F11,0))</f>
        <v>1.0607142857142857</v>
      </c>
      <c r="L11" s="9" t="str">
        <f>IF($B11="","",IF(COUNTIF('Cost Codes'!$B$5:$B$104,$C11)=0,"Unknown code","OK"))</f>
        <v>OK</v>
      </c>
    </row>
    <row r="12" spans="2:12">
      <c r="B12" s="3" t="s">
        <v>60</v>
      </c>
      <c r="C12" s="3" t="s">
        <v>114</v>
      </c>
      <c r="D12" s="9" t="str">
        <f>IF($B12="","",VLOOKUP($C12,'Cost Codes'!$B$5:$C$104,2,FALSE))</f>
        <v>Drywall Materials</v>
      </c>
      <c r="E12" s="9" t="str">
        <f>IF($B12="","",VLOOKUP($C12,'Cost Codes'!$B$5:$D$104,3,FALSE))</f>
        <v>Material</v>
      </c>
      <c r="F12" s="6">
        <v>1700</v>
      </c>
      <c r="G12" s="7">
        <f>IF($B12="","",SUMIFS(Timesheets!$J$5:$J$1004,Timesheets!$F$5:$F$1004,$B12,Timesheets!$G$5:$G$1004,$C12))</f>
        <v>0.0</v>
      </c>
      <c r="H12" s="7">
        <f>IF($B12="","",SUMIFS('Cost Log'!$I$5:$I$1004,'Cost Log'!$D$5:$D$1004,$B12,'Cost Log'!$E$5:$E$1004,$C12))</f>
        <v>1760.0</v>
      </c>
      <c r="I12" s="7">
        <f>IF($B12="","",$G12+$H12)</f>
        <v>1760.0</v>
      </c>
      <c r="J12" s="7">
        <f>IF($B12="","",$I12-$F12)</f>
        <v>60.0</v>
      </c>
      <c r="K12" s="8">
        <f>IF($B12="","",IFERROR($I12/$F12,0))</f>
        <v>1.035294117647059</v>
      </c>
      <c r="L12" s="9" t="str">
        <f>IF($B12="","",IF(COUNTIF('Cost Codes'!$B$5:$B$104,$C12)=0,"Unknown code","OK"))</f>
        <v>OK</v>
      </c>
    </row>
    <row r="13" spans="2:12">
      <c r="B13" s="3" t="s">
        <v>60</v>
      </c>
      <c r="C13" s="3" t="s">
        <v>126</v>
      </c>
      <c r="D13" s="9" t="str">
        <f>IF($B13="","",VLOOKUP($C13,'Cost Codes'!$B$5:$C$104,2,FALSE))</f>
        <v>Cabinetry &amp; Counters</v>
      </c>
      <c r="E13" s="9" t="str">
        <f>IF($B13="","",VLOOKUP($C13,'Cost Codes'!$B$5:$D$104,3,FALSE))</f>
        <v>Material</v>
      </c>
      <c r="F13" s="6">
        <v>18900</v>
      </c>
      <c r="G13" s="7">
        <f>IF($B13="","",SUMIFS(Timesheets!$J$5:$J$1004,Timesheets!$F$5:$F$1004,$B13,Timesheets!$G$5:$G$1004,$C13))</f>
        <v>0.0</v>
      </c>
      <c r="H13" s="7">
        <f>IF($B13="","",SUMIFS('Cost Log'!$I$5:$I$1004,'Cost Log'!$D$5:$D$1004,$B13,'Cost Log'!$E$5:$E$1004,$C13))</f>
        <v>19450.0</v>
      </c>
      <c r="I13" s="7">
        <f>IF($B13="","",$G13+$H13)</f>
        <v>19450.0</v>
      </c>
      <c r="J13" s="7">
        <f>IF($B13="","",$I13-$F13)</f>
        <v>550.0</v>
      </c>
      <c r="K13" s="8">
        <f>IF($B13="","",IFERROR($I13/$F13,0))</f>
        <v>1.029100529100529</v>
      </c>
      <c r="L13" s="9" t="str">
        <f>IF($B13="","",IF(COUNTIF('Cost Codes'!$B$5:$B$104,$C13)=0,"Unknown code","OK"))</f>
        <v>OK</v>
      </c>
    </row>
    <row r="14" spans="2:12">
      <c r="B14" s="3" t="s">
        <v>60</v>
      </c>
      <c r="C14" s="3" t="s">
        <v>117</v>
      </c>
      <c r="D14" s="9" t="str">
        <f>IF($B14="","",VLOOKUP($C14,'Cost Codes'!$B$5:$C$104,2,FALSE))</f>
        <v>Tile &amp; Stone Labor</v>
      </c>
      <c r="E14" s="9" t="str">
        <f>IF($B14="","",VLOOKUP($C14,'Cost Codes'!$B$5:$D$104,3,FALSE))</f>
        <v>Subcontract</v>
      </c>
      <c r="F14" s="6">
        <v>4300</v>
      </c>
      <c r="G14" s="7">
        <f>IF($B14="","",SUMIFS(Timesheets!$J$5:$J$1004,Timesheets!$F$5:$F$1004,$B14,Timesheets!$G$5:$G$1004,$C14))</f>
        <v>0.0</v>
      </c>
      <c r="H14" s="7">
        <f>IF($B14="","",SUMIFS('Cost Log'!$I$5:$I$1004,'Cost Log'!$D$5:$D$1004,$B14,'Cost Log'!$E$5:$E$1004,$C14))</f>
        <v>4265.0</v>
      </c>
      <c r="I14" s="7">
        <f>IF($B14="","",$G14+$H14)</f>
        <v>4265.0</v>
      </c>
      <c r="J14" s="7">
        <f>IF($B14="","",$I14-$F14)</f>
        <v>-35.0</v>
      </c>
      <c r="K14" s="8">
        <f>IF($B14="","",IFERROR($I14/$F14,0))</f>
        <v>0.9918604651162791</v>
      </c>
      <c r="L14" s="9" t="str">
        <f>IF($B14="","",IF(COUNTIF('Cost Codes'!$B$5:$B$104,$C14)=0,"Unknown code","OK"))</f>
        <v>OK</v>
      </c>
    </row>
    <row r="15" spans="2:12">
      <c r="B15" s="3" t="s">
        <v>60</v>
      </c>
      <c r="C15" s="3" t="s">
        <v>120</v>
      </c>
      <c r="D15" s="9" t="str">
        <f>IF($B15="","",VLOOKUP($C15,'Cost Codes'!$B$5:$C$104,2,FALSE))</f>
        <v>Tile &amp; Stone Materials</v>
      </c>
      <c r="E15" s="9" t="str">
        <f>IF($B15="","",VLOOKUP($C15,'Cost Codes'!$B$5:$D$104,3,FALSE))</f>
        <v>Material</v>
      </c>
      <c r="F15" s="6">
        <v>2100</v>
      </c>
      <c r="G15" s="7">
        <f>IF($B15="","",SUMIFS(Timesheets!$J$5:$J$1004,Timesheets!$F$5:$F$1004,$B15,Timesheets!$G$5:$G$1004,$C15))</f>
        <v>0.0</v>
      </c>
      <c r="H15" s="7">
        <f>IF($B15="","",SUMIFS('Cost Log'!$I$5:$I$1004,'Cost Log'!$D$5:$D$1004,$B15,'Cost Log'!$E$5:$E$1004,$C15))</f>
        <v>2070.0</v>
      </c>
      <c r="I15" s="7">
        <f>IF($B15="","",$G15+$H15)</f>
        <v>2070.0</v>
      </c>
      <c r="J15" s="7">
        <f>IF($B15="","",$I15-$F15)</f>
        <v>-30.0</v>
      </c>
      <c r="K15" s="8">
        <f>IF($B15="","",IFERROR($I15/$F15,0))</f>
        <v>0.9857142857142858</v>
      </c>
      <c r="L15" s="9" t="str">
        <f>IF($B15="","",IF(COUNTIF('Cost Codes'!$B$5:$B$104,$C15)=0,"Unknown code","OK"))</f>
        <v>OK</v>
      </c>
    </row>
    <row r="16" spans="2:12">
      <c r="B16" s="3" t="s">
        <v>60</v>
      </c>
      <c r="C16" s="3" t="s">
        <v>123</v>
      </c>
      <c r="D16" s="9" t="str">
        <f>IF($B16="","",VLOOKUP($C16,'Cost Codes'!$B$5:$C$104,2,FALSE))</f>
        <v>Paint &amp; Finishing</v>
      </c>
      <c r="E16" s="9" t="str">
        <f>IF($B16="","",VLOOKUP($C16,'Cost Codes'!$B$5:$D$104,3,FALSE))</f>
        <v>Subcontract</v>
      </c>
      <c r="F16" s="6">
        <v>3800</v>
      </c>
      <c r="G16" s="7">
        <f>IF($B16="","",SUMIFS(Timesheets!$J$5:$J$1004,Timesheets!$F$5:$F$1004,$B16,Timesheets!$G$5:$G$1004,$C16))</f>
        <v>0.0</v>
      </c>
      <c r="H16" s="7">
        <f>IF($B16="","",SUMIFS('Cost Log'!$I$5:$I$1004,'Cost Log'!$D$5:$D$1004,$B16,'Cost Log'!$E$5:$E$1004,$C16))</f>
        <v>3690.0</v>
      </c>
      <c r="I16" s="7">
        <f>IF($B16="","",$G16+$H16)</f>
        <v>3690.0</v>
      </c>
      <c r="J16" s="7">
        <f>IF($B16="","",$I16-$F16)</f>
        <v>-110.0</v>
      </c>
      <c r="K16" s="8">
        <f>IF($B16="","",IFERROR($I16/$F16,0))</f>
        <v>0.9710526315789474</v>
      </c>
      <c r="L16" s="9" t="str">
        <f>IF($B16="","",IF(COUNTIF('Cost Codes'!$B$5:$B$104,$C16)=0,"Unknown code","OK"))</f>
        <v>OK</v>
      </c>
    </row>
    <row r="17" spans="2:12">
      <c r="B17" s="3" t="s">
        <v>65</v>
      </c>
      <c r="C17" s="3" t="s">
        <v>90</v>
      </c>
      <c r="D17" s="9" t="str">
        <f>IF($B17="","",VLOOKUP($C17,'Cost Codes'!$B$5:$C$104,2,FALSE))</f>
        <v>Demolition &amp; Disposal</v>
      </c>
      <c r="E17" s="9" t="str">
        <f>IF($B17="","",VLOOKUP($C17,'Cost Codes'!$B$5:$D$104,3,FALSE))</f>
        <v>Subcontract</v>
      </c>
      <c r="F17" s="6">
        <v>1600</v>
      </c>
      <c r="G17" s="7">
        <f>IF($B17="","",SUMIFS(Timesheets!$J$5:$J$1004,Timesheets!$F$5:$F$1004,$B17,Timesheets!$G$5:$G$1004,$C17))</f>
        <v>0.0</v>
      </c>
      <c r="H17" s="7">
        <f>IF($B17="","",SUMIFS('Cost Log'!$I$5:$I$1004,'Cost Log'!$D$5:$D$1004,$B17,'Cost Log'!$E$5:$E$1004,$C17))</f>
        <v>1485.0</v>
      </c>
      <c r="I17" s="7">
        <f>IF($B17="","",$G17+$H17)</f>
        <v>1485.0</v>
      </c>
      <c r="J17" s="7">
        <f>IF($B17="","",$I17-$F17)</f>
        <v>-115.0</v>
      </c>
      <c r="K17" s="8">
        <f>IF($B17="","",IFERROR($I17/$F17,0))</f>
        <v>0.928125</v>
      </c>
      <c r="L17" s="9" t="str">
        <f>IF($B17="","",IF(COUNTIF('Cost Codes'!$B$5:$B$104,$C17)=0,"Unknown code","OK"))</f>
        <v>OK</v>
      </c>
    </row>
    <row r="18" spans="2:12">
      <c r="B18" s="3" t="s">
        <v>65</v>
      </c>
      <c r="C18" s="3" t="s">
        <v>94</v>
      </c>
      <c r="D18" s="9" t="str">
        <f>IF($B18="","",VLOOKUP($C18,'Cost Codes'!$B$5:$C$104,2,FALSE))</f>
        <v>Framing &amp; Rough Carpentry</v>
      </c>
      <c r="E18" s="9" t="str">
        <f>IF($B18="","",VLOOKUP($C18,'Cost Codes'!$B$5:$D$104,3,FALSE))</f>
        <v>Labor</v>
      </c>
      <c r="F18" s="6">
        <v>4800</v>
      </c>
      <c r="G18" s="7">
        <f>IF($B18="","",SUMIFS(Timesheets!$J$5:$J$1004,Timesheets!$F$5:$F$1004,$B18,Timesheets!$G$5:$G$1004,$C18))</f>
        <v>1300.0</v>
      </c>
      <c r="H18" s="7">
        <f>IF($B18="","",SUMIFS('Cost Log'!$I$5:$I$1004,'Cost Log'!$D$5:$D$1004,$B18,'Cost Log'!$E$5:$E$1004,$C18))</f>
        <v>0.0</v>
      </c>
      <c r="I18" s="7">
        <f>IF($B18="","",$G18+$H18)</f>
        <v>1300.0</v>
      </c>
      <c r="J18" s="7">
        <f>IF($B18="","",$I18-$F18)</f>
        <v>-3500.0</v>
      </c>
      <c r="K18" s="8">
        <f>IF($B18="","",IFERROR($I18/$F18,0))</f>
        <v>0.2708333333333333</v>
      </c>
      <c r="L18" s="9" t="str">
        <f>IF($B18="","",IF(COUNTIF('Cost Codes'!$B$5:$B$104,$C18)=0,"Unknown code","OK"))</f>
        <v>OK</v>
      </c>
    </row>
    <row r="19" spans="2:12">
      <c r="B19" s="3" t="s">
        <v>65</v>
      </c>
      <c r="C19" s="3" t="s">
        <v>99</v>
      </c>
      <c r="D19" s="9" t="str">
        <f>IF($B19="","",VLOOKUP($C19,'Cost Codes'!$B$5:$C$104,2,FALSE))</f>
        <v>Lumber &amp; Framing Materials</v>
      </c>
      <c r="E19" s="9" t="str">
        <f>IF($B19="","",VLOOKUP($C19,'Cost Codes'!$B$5:$D$104,3,FALSE))</f>
        <v>Material</v>
      </c>
      <c r="F19" s="6">
        <v>1400</v>
      </c>
      <c r="G19" s="7">
        <f>IF($B19="","",SUMIFS(Timesheets!$J$5:$J$1004,Timesheets!$F$5:$F$1004,$B19,Timesheets!$G$5:$G$1004,$C19))</f>
        <v>0.0</v>
      </c>
      <c r="H19" s="7">
        <f>IF($B19="","",SUMIFS('Cost Log'!$I$5:$I$1004,'Cost Log'!$D$5:$D$1004,$B19,'Cost Log'!$E$5:$E$1004,$C19))</f>
        <v>1240.0</v>
      </c>
      <c r="I19" s="7">
        <f>IF($B19="","",$G19+$H19)</f>
        <v>1240.0</v>
      </c>
      <c r="J19" s="7">
        <f>IF($B19="","",$I19-$F19)</f>
        <v>-160.0</v>
      </c>
      <c r="K19" s="8">
        <f>IF($B19="","",IFERROR($I19/$F19,0))</f>
        <v>0.8857142857142857</v>
      </c>
      <c r="L19" s="9" t="str">
        <f>IF($B19="","",IF(COUNTIF('Cost Codes'!$B$5:$B$104,$C19)=0,"Unknown code","OK"))</f>
        <v>OK</v>
      </c>
    </row>
    <row r="20" spans="2:12">
      <c r="B20" s="3" t="s">
        <v>65</v>
      </c>
      <c r="C20" s="3" t="s">
        <v>104</v>
      </c>
      <c r="D20" s="9" t="str">
        <f>IF($B20="","",VLOOKUP($C20,'Cost Codes'!$B$5:$C$104,2,FALSE))</f>
        <v>Decking &amp; Railing Materials</v>
      </c>
      <c r="E20" s="9" t="str">
        <f>IF($B20="","",VLOOKUP($C20,'Cost Codes'!$B$5:$D$104,3,FALSE))</f>
        <v>Material</v>
      </c>
      <c r="F20" s="6">
        <v>6900</v>
      </c>
      <c r="G20" s="7">
        <f>IF($B20="","",SUMIFS(Timesheets!$J$5:$J$1004,Timesheets!$F$5:$F$1004,$B20,Timesheets!$G$5:$G$1004,$C20))</f>
        <v>0.0</v>
      </c>
      <c r="H20" s="7">
        <f>IF($B20="","",SUMIFS('Cost Log'!$I$5:$I$1004,'Cost Log'!$D$5:$D$1004,$B20,'Cost Log'!$E$5:$E$1004,$C20))</f>
        <v>7310.0</v>
      </c>
      <c r="I20" s="7">
        <f>IF($B20="","",$G20+$H20)</f>
        <v>7310.0</v>
      </c>
      <c r="J20" s="7">
        <f>IF($B20="","",$I20-$F20)</f>
        <v>410.0</v>
      </c>
      <c r="K20" s="8">
        <f>IF($B20="","",IFERROR($I20/$F20,0))</f>
        <v>1.0594202898550724</v>
      </c>
      <c r="L20" s="9" t="str">
        <f>IF($B20="","",IF(COUNTIF('Cost Codes'!$B$5:$B$104,$C20)=0,"Unknown code","OK"))</f>
        <v>OK</v>
      </c>
    </row>
    <row r="21" spans="2:12">
      <c r="B21" s="3" t="s">
        <v>65</v>
      </c>
      <c r="C21" s="3" t="s">
        <v>123</v>
      </c>
      <c r="D21" s="9" t="str">
        <f>IF($B21="","",VLOOKUP($C21,'Cost Codes'!$B$5:$C$104,2,FALSE))</f>
        <v>Paint &amp; Finishing</v>
      </c>
      <c r="E21" s="9" t="str">
        <f>IF($B21="","",VLOOKUP($C21,'Cost Codes'!$B$5:$D$104,3,FALSE))</f>
        <v>Subcontract</v>
      </c>
      <c r="F21" s="6">
        <v>1400</v>
      </c>
      <c r="G21" s="7">
        <f>IF($B21="","",SUMIFS(Timesheets!$J$5:$J$1004,Timesheets!$F$5:$F$1004,$B21,Timesheets!$G$5:$G$1004,$C21))</f>
        <v>0.0</v>
      </c>
      <c r="H21" s="7">
        <f>IF($B21="","",SUMIFS('Cost Log'!$I$5:$I$1004,'Cost Log'!$D$5:$D$1004,$B21,'Cost Log'!$E$5:$E$1004,$C21))</f>
        <v>1655.0</v>
      </c>
      <c r="I21" s="7">
        <f>IF($B21="","",$G21+$H21)</f>
        <v>1655.0</v>
      </c>
      <c r="J21" s="7">
        <f>IF($B21="","",$I21-$F21)</f>
        <v>255.0</v>
      </c>
      <c r="K21" s="8">
        <f>IF($B21="","",IFERROR($I21/$F21,0))</f>
        <v>1.1821428571428572</v>
      </c>
      <c r="L21" s="9" t="str">
        <f>IF($B21="","",IF(COUNTIF('Cost Codes'!$B$5:$B$104,$C21)=0,"Unknown code","OK"))</f>
        <v>OK</v>
      </c>
    </row>
    <row r="22" spans="2:12">
      <c r="B22" s="3" t="s">
        <v>68</v>
      </c>
      <c r="C22" s="3" t="s">
        <v>85</v>
      </c>
      <c r="D22" s="9" t="str">
        <f>IF($B22="","",VLOOKUP($C22,'Cost Codes'!$B$5:$C$104,2,FALSE))</f>
        <v>General Conditions</v>
      </c>
      <c r="E22" s="9" t="str">
        <f>IF($B22="","",VLOOKUP($C22,'Cost Codes'!$B$5:$D$104,3,FALSE))</f>
        <v>Other</v>
      </c>
      <c r="F22" s="6">
        <v>2900</v>
      </c>
      <c r="G22" s="7">
        <f>IF($B22="","",SUMIFS(Timesheets!$J$5:$J$1004,Timesheets!$F$5:$F$1004,$B22,Timesheets!$G$5:$G$1004,$C22))</f>
        <v>580.0</v>
      </c>
      <c r="H22" s="7">
        <f>IF($B22="","",SUMIFS('Cost Log'!$I$5:$I$1004,'Cost Log'!$D$5:$D$1004,$B22,'Cost Log'!$E$5:$E$1004,$C22))</f>
        <v>0.0</v>
      </c>
      <c r="I22" s="7">
        <f>IF($B22="","",$G22+$H22)</f>
        <v>580.0</v>
      </c>
      <c r="J22" s="7">
        <f>IF($B22="","",$I22-$F22)</f>
        <v>-2320.0</v>
      </c>
      <c r="K22" s="8">
        <f>IF($B22="","",IFERROR($I22/$F22,0))</f>
        <v>0.2</v>
      </c>
      <c r="L22" s="9" t="str">
        <f>IF($B22="","",IF(COUNTIF('Cost Codes'!$B$5:$B$104,$C22)=0,"Unknown code","OK"))</f>
        <v>OK</v>
      </c>
    </row>
    <row r="23" spans="2:12">
      <c r="B23" s="3" t="s">
        <v>68</v>
      </c>
      <c r="C23" s="3" t="s">
        <v>90</v>
      </c>
      <c r="D23" s="9" t="str">
        <f>IF($B23="","",VLOOKUP($C23,'Cost Codes'!$B$5:$C$104,2,FALSE))</f>
        <v>Demolition &amp; Disposal</v>
      </c>
      <c r="E23" s="9" t="str">
        <f>IF($B23="","",VLOOKUP($C23,'Cost Codes'!$B$5:$D$104,3,FALSE))</f>
        <v>Subcontract</v>
      </c>
      <c r="F23" s="6">
        <v>2400</v>
      </c>
      <c r="G23" s="7">
        <f>IF($B23="","",SUMIFS(Timesheets!$J$5:$J$1004,Timesheets!$F$5:$F$1004,$B23,Timesheets!$G$5:$G$1004,$C23))</f>
        <v>0.0</v>
      </c>
      <c r="H23" s="7">
        <f>IF($B23="","",SUMIFS('Cost Log'!$I$5:$I$1004,'Cost Log'!$D$5:$D$1004,$B23,'Cost Log'!$E$5:$E$1004,$C23))</f>
        <v>2290.0</v>
      </c>
      <c r="I23" s="7">
        <f>IF($B23="","",$G23+$H23)</f>
        <v>2290.0</v>
      </c>
      <c r="J23" s="7">
        <f>IF($B23="","",$I23-$F23)</f>
        <v>-110.0</v>
      </c>
      <c r="K23" s="8">
        <f>IF($B23="","",IFERROR($I23/$F23,0))</f>
        <v>0.9541666666666667</v>
      </c>
      <c r="L23" s="9" t="str">
        <f>IF($B23="","",IF(COUNTIF('Cost Codes'!$B$5:$B$104,$C23)=0,"Unknown code","OK"))</f>
        <v>OK</v>
      </c>
    </row>
    <row r="24" spans="2:12">
      <c r="B24" s="3" t="s">
        <v>68</v>
      </c>
      <c r="C24" s="3" t="s">
        <v>94</v>
      </c>
      <c r="D24" s="9" t="str">
        <f>IF($B24="","",VLOOKUP($C24,'Cost Codes'!$B$5:$C$104,2,FALSE))</f>
        <v>Framing &amp; Rough Carpentry</v>
      </c>
      <c r="E24" s="9" t="str">
        <f>IF($B24="","",VLOOKUP($C24,'Cost Codes'!$B$5:$D$104,3,FALSE))</f>
        <v>Labor</v>
      </c>
      <c r="F24" s="6">
        <v>3700</v>
      </c>
      <c r="G24" s="7">
        <f>IF($B24="","",SUMIFS(Timesheets!$J$5:$J$1004,Timesheets!$F$5:$F$1004,$B24,Timesheets!$G$5:$G$1004,$C24))</f>
        <v>800.0</v>
      </c>
      <c r="H24" s="7">
        <f>IF($B24="","",SUMIFS('Cost Log'!$I$5:$I$1004,'Cost Log'!$D$5:$D$1004,$B24,'Cost Log'!$E$5:$E$1004,$C24))</f>
        <v>0.0</v>
      </c>
      <c r="I24" s="7">
        <f>IF($B24="","",$G24+$H24)</f>
        <v>800.0</v>
      </c>
      <c r="J24" s="7">
        <f>IF($B24="","",$I24-$F24)</f>
        <v>-2900.0</v>
      </c>
      <c r="K24" s="8">
        <f>IF($B24="","",IFERROR($I24/$F24,0))</f>
        <v>0.21621621621621623</v>
      </c>
      <c r="L24" s="9" t="str">
        <f>IF($B24="","",IF(COUNTIF('Cost Codes'!$B$5:$B$104,$C24)=0,"Unknown code","OK"))</f>
        <v>OK</v>
      </c>
    </row>
    <row r="25" spans="2:12">
      <c r="B25" s="3" t="s">
        <v>68</v>
      </c>
      <c r="C25" s="3" t="s">
        <v>99</v>
      </c>
      <c r="D25" s="9" t="str">
        <f>IF($B25="","",VLOOKUP($C25,'Cost Codes'!$B$5:$C$104,2,FALSE))</f>
        <v>Lumber &amp; Framing Materials</v>
      </c>
      <c r="E25" s="9" t="str">
        <f>IF($B25="","",VLOOKUP($C25,'Cost Codes'!$B$5:$D$104,3,FALSE))</f>
        <v>Material</v>
      </c>
      <c r="F25" s="6">
        <v>1600</v>
      </c>
      <c r="G25" s="7">
        <f>IF($B25="","",SUMIFS(Timesheets!$J$5:$J$1004,Timesheets!$F$5:$F$1004,$B25,Timesheets!$G$5:$G$1004,$C25))</f>
        <v>0.0</v>
      </c>
      <c r="H25" s="7">
        <f>IF($B25="","",SUMIFS('Cost Log'!$I$5:$I$1004,'Cost Log'!$D$5:$D$1004,$B25,'Cost Log'!$E$5:$E$1004,$C25))</f>
        <v>1530.0</v>
      </c>
      <c r="I25" s="7">
        <f>IF($B25="","",$G25+$H25)</f>
        <v>1530.0</v>
      </c>
      <c r="J25" s="7">
        <f>IF($B25="","",$I25-$F25)</f>
        <v>-70.0</v>
      </c>
      <c r="K25" s="8">
        <f>IF($B25="","",IFERROR($I25/$F25,0))</f>
        <v>0.95625</v>
      </c>
      <c r="L25" s="9" t="str">
        <f>IF($B25="","",IF(COUNTIF('Cost Codes'!$B$5:$B$104,$C25)=0,"Unknown code","OK"))</f>
        <v>OK</v>
      </c>
    </row>
    <row r="26" spans="2:12">
      <c r="B26" s="3" t="s">
        <v>68</v>
      </c>
      <c r="C26" s="3" t="s">
        <v>108</v>
      </c>
      <c r="D26" s="9" t="str">
        <f>IF($B26="","",VLOOKUP($C26,'Cost Codes'!$B$5:$C$104,2,FALSE))</f>
        <v>Insulation</v>
      </c>
      <c r="E26" s="9" t="str">
        <f>IF($B26="","",VLOOKUP($C26,'Cost Codes'!$B$5:$D$104,3,FALSE))</f>
        <v>Subcontract</v>
      </c>
      <c r="F26" s="6">
        <v>900</v>
      </c>
      <c r="G26" s="7">
        <f>IF($B26="","",SUMIFS(Timesheets!$J$5:$J$1004,Timesheets!$F$5:$F$1004,$B26,Timesheets!$G$5:$G$1004,$C26))</f>
        <v>0.0</v>
      </c>
      <c r="H26" s="7">
        <f>IF($B26="","",SUMIFS('Cost Log'!$I$5:$I$1004,'Cost Log'!$D$5:$D$1004,$B26,'Cost Log'!$E$5:$E$1004,$C26))</f>
        <v>940.0</v>
      </c>
      <c r="I26" s="7">
        <f>IF($B26="","",$G26+$H26)</f>
        <v>940.0</v>
      </c>
      <c r="J26" s="7">
        <f>IF($B26="","",$I26-$F26)</f>
        <v>40.0</v>
      </c>
      <c r="K26" s="8">
        <f>IF($B26="","",IFERROR($I26/$F26,0))</f>
        <v>1.0444444444444445</v>
      </c>
      <c r="L26" s="9" t="str">
        <f>IF($B26="","",IF(COUNTIF('Cost Codes'!$B$5:$B$104,$C26)=0,"Unknown code","OK"))</f>
        <v>OK</v>
      </c>
    </row>
    <row r="27" spans="2:12">
      <c r="B27" s="3" t="s">
        <v>68</v>
      </c>
      <c r="C27" s="3" t="s">
        <v>111</v>
      </c>
      <c r="D27" s="9" t="str">
        <f>IF($B27="","",VLOOKUP($C27,'Cost Codes'!$B$5:$C$104,2,FALSE))</f>
        <v>Drywall Labor</v>
      </c>
      <c r="E27" s="9" t="str">
        <f>IF($B27="","",VLOOKUP($C27,'Cost Codes'!$B$5:$D$104,3,FALSE))</f>
        <v>Subcontract</v>
      </c>
      <c r="F27" s="6">
        <v>3100</v>
      </c>
      <c r="G27" s="7">
        <f>IF($B27="","",SUMIFS(Timesheets!$J$5:$J$1004,Timesheets!$F$5:$F$1004,$B27,Timesheets!$G$5:$G$1004,$C27))</f>
        <v>0.0</v>
      </c>
      <c r="H27" s="7">
        <f>IF($B27="","",SUMIFS('Cost Log'!$I$5:$I$1004,'Cost Log'!$D$5:$D$1004,$B27,'Cost Log'!$E$5:$E$1004,$C27))</f>
        <v>3080.0</v>
      </c>
      <c r="I27" s="7">
        <f>IF($B27="","",$G27+$H27)</f>
        <v>3080.0</v>
      </c>
      <c r="J27" s="7">
        <f>IF($B27="","",$I27-$F27)</f>
        <v>-20.0</v>
      </c>
      <c r="K27" s="8">
        <f>IF($B27="","",IFERROR($I27/$F27,0))</f>
        <v>0.9935483870967742</v>
      </c>
      <c r="L27" s="9" t="str">
        <f>IF($B27="","",IF(COUNTIF('Cost Codes'!$B$5:$B$104,$C27)=0,"Unknown code","OK"))</f>
        <v>OK</v>
      </c>
    </row>
    <row r="28" spans="2:12">
      <c r="B28" s="3" t="s">
        <v>68</v>
      </c>
      <c r="C28" s="3" t="s">
        <v>114</v>
      </c>
      <c r="D28" s="9" t="str">
        <f>IF($B28="","",VLOOKUP($C28,'Cost Codes'!$B$5:$C$104,2,FALSE))</f>
        <v>Drywall Materials</v>
      </c>
      <c r="E28" s="9" t="str">
        <f>IF($B28="","",VLOOKUP($C28,'Cost Codes'!$B$5:$D$104,3,FALSE))</f>
        <v>Material</v>
      </c>
      <c r="F28" s="6">
        <v>800</v>
      </c>
      <c r="G28" s="7">
        <f>IF($B28="","",SUMIFS(Timesheets!$J$5:$J$1004,Timesheets!$F$5:$F$1004,$B28,Timesheets!$G$5:$G$1004,$C28))</f>
        <v>0.0</v>
      </c>
      <c r="H28" s="7">
        <f>IF($B28="","",SUMIFS('Cost Log'!$I$5:$I$1004,'Cost Log'!$D$5:$D$1004,$B28,'Cost Log'!$E$5:$E$1004,$C28))</f>
        <v>745.0</v>
      </c>
      <c r="I28" s="7">
        <f>IF($B28="","",$G28+$H28)</f>
        <v>745.0</v>
      </c>
      <c r="J28" s="7">
        <f>IF($B28="","",$I28-$F28)</f>
        <v>-55.0</v>
      </c>
      <c r="K28" s="8">
        <f>IF($B28="","",IFERROR($I28/$F28,0))</f>
        <v>0.93125</v>
      </c>
      <c r="L28" s="9" t="str">
        <f>IF($B28="","",IF(COUNTIF('Cost Codes'!$B$5:$B$104,$C28)=0,"Unknown code","OK"))</f>
        <v>OK</v>
      </c>
    </row>
    <row r="29" spans="2:12">
      <c r="B29" s="3" t="s">
        <v>68</v>
      </c>
      <c r="C29" s="3" t="s">
        <v>117</v>
      </c>
      <c r="D29" s="9" t="str">
        <f>IF($B29="","",VLOOKUP($C29,'Cost Codes'!$B$5:$C$104,2,FALSE))</f>
        <v>Tile &amp; Stone Labor</v>
      </c>
      <c r="E29" s="9" t="str">
        <f>IF($B29="","",VLOOKUP($C29,'Cost Codes'!$B$5:$D$104,3,FALSE))</f>
        <v>Subcontract</v>
      </c>
      <c r="F29" s="6">
        <v>6800</v>
      </c>
      <c r="G29" s="7">
        <f>IF($B29="","",SUMIFS(Timesheets!$J$5:$J$1004,Timesheets!$F$5:$F$1004,$B29,Timesheets!$G$5:$G$1004,$C29))</f>
        <v>0.0</v>
      </c>
      <c r="H29" s="7">
        <f>IF($B29="","",SUMIFS('Cost Log'!$I$5:$I$1004,'Cost Log'!$D$5:$D$1004,$B29,'Cost Log'!$E$5:$E$1004,$C29))</f>
        <v>6970.0</v>
      </c>
      <c r="I29" s="7">
        <f>IF($B29="","",$G29+$H29)</f>
        <v>6970.0</v>
      </c>
      <c r="J29" s="7">
        <f>IF($B29="","",$I29-$F29)</f>
        <v>170.0</v>
      </c>
      <c r="K29" s="8">
        <f>IF($B29="","",IFERROR($I29/$F29,0))</f>
        <v>1.025</v>
      </c>
      <c r="L29" s="9" t="str">
        <f>IF($B29="","",IF(COUNTIF('Cost Codes'!$B$5:$B$104,$C29)=0,"Unknown code","OK"))</f>
        <v>OK</v>
      </c>
    </row>
    <row r="30" spans="2:12">
      <c r="B30" s="3" t="s">
        <v>68</v>
      </c>
      <c r="C30" s="3" t="s">
        <v>120</v>
      </c>
      <c r="D30" s="9" t="str">
        <f>IF($B30="","",VLOOKUP($C30,'Cost Codes'!$B$5:$C$104,2,FALSE))</f>
        <v>Tile &amp; Stone Materials</v>
      </c>
      <c r="E30" s="9" t="str">
        <f>IF($B30="","",VLOOKUP($C30,'Cost Codes'!$B$5:$D$104,3,FALSE))</f>
        <v>Material</v>
      </c>
      <c r="F30" s="6">
        <v>2600</v>
      </c>
      <c r="G30" s="7">
        <f>IF($B30="","",SUMIFS(Timesheets!$J$5:$J$1004,Timesheets!$F$5:$F$1004,$B30,Timesheets!$G$5:$G$1004,$C30))</f>
        <v>0.0</v>
      </c>
      <c r="H30" s="7">
        <f>IF($B30="","",SUMIFS('Cost Log'!$I$5:$I$1004,'Cost Log'!$D$5:$D$1004,$B30,'Cost Log'!$E$5:$E$1004,$C30))</f>
        <v>0.0</v>
      </c>
      <c r="I30" s="7">
        <f>IF($B30="","",$G30+$H30)</f>
        <v>0.0</v>
      </c>
      <c r="J30" s="7">
        <f>IF($B30="","",$I30-$F30)</f>
        <v>-2600.0</v>
      </c>
      <c r="K30" s="8">
        <f>IF($B30="","",IFERROR($I30/$F30,0))</f>
        <v>0.0</v>
      </c>
      <c r="L30" s="9" t="str">
        <f>IF($B30="","",IF(COUNTIF('Cost Codes'!$B$5:$B$104,$C30)=0,"Unknown code","OK"))</f>
        <v>OK</v>
      </c>
    </row>
    <row r="31" spans="2:12">
      <c r="B31" s="3" t="s">
        <v>68</v>
      </c>
      <c r="C31" s="3" t="s">
        <v>129</v>
      </c>
      <c r="D31" s="9" t="str">
        <f>IF($B31="","",VLOOKUP($C31,'Cost Codes'!$B$5:$C$104,2,FALSE))</f>
        <v>Electrical</v>
      </c>
      <c r="E31" s="9" t="str">
        <f>IF($B31="","",VLOOKUP($C31,'Cost Codes'!$B$5:$D$104,3,FALSE))</f>
        <v>Subcontract</v>
      </c>
      <c r="F31" s="6">
        <v>4900</v>
      </c>
      <c r="G31" s="7">
        <f>IF($B31="","",SUMIFS(Timesheets!$J$5:$J$1004,Timesheets!$F$5:$F$1004,$B31,Timesheets!$G$5:$G$1004,$C31))</f>
        <v>0.0</v>
      </c>
      <c r="H31" s="7">
        <f>IF($B31="","",SUMIFS('Cost Log'!$I$5:$I$1004,'Cost Log'!$D$5:$D$1004,$B31,'Cost Log'!$E$5:$E$1004,$C31))</f>
        <v>4760.0</v>
      </c>
      <c r="I31" s="7">
        <f>IF($B31="","",$G31+$H31)</f>
        <v>4760.0</v>
      </c>
      <c r="J31" s="7">
        <f>IF($B31="","",$I31-$F31)</f>
        <v>-140.0</v>
      </c>
      <c r="K31" s="8">
        <f>IF($B31="","",IFERROR($I31/$F31,0))</f>
        <v>0.9714285714285714</v>
      </c>
      <c r="L31" s="9" t="str">
        <f>IF($B31="","",IF(COUNTIF('Cost Codes'!$B$5:$B$104,$C31)=0,"Unknown code","OK"))</f>
        <v>OK</v>
      </c>
    </row>
    <row r="32" spans="2:12">
      <c r="B32" s="3" t="s">
        <v>68</v>
      </c>
      <c r="C32" s="3" t="s">
        <v>132</v>
      </c>
      <c r="D32" s="9" t="str">
        <f>IF($B32="","",VLOOKUP($C32,'Cost Codes'!$B$5:$C$104,2,FALSE))</f>
        <v>Plumbing</v>
      </c>
      <c r="E32" s="9" t="str">
        <f>IF($B32="","",VLOOKUP($C32,'Cost Codes'!$B$5:$D$104,3,FALSE))</f>
        <v>Subcontract</v>
      </c>
      <c r="F32" s="6">
        <v>7300</v>
      </c>
      <c r="G32" s="7">
        <f>IF($B32="","",SUMIFS(Timesheets!$J$5:$J$1004,Timesheets!$F$5:$F$1004,$B32,Timesheets!$G$5:$G$1004,$C32))</f>
        <v>0.0</v>
      </c>
      <c r="H32" s="7">
        <f>IF($B32="","",SUMIFS('Cost Log'!$I$5:$I$1004,'Cost Log'!$D$5:$D$1004,$B32,'Cost Log'!$E$5:$E$1004,$C32))</f>
        <v>7480.0</v>
      </c>
      <c r="I32" s="7">
        <f>IF($B32="","",$G32+$H32)</f>
        <v>7480.0</v>
      </c>
      <c r="J32" s="7">
        <f>IF($B32="","",$I32-$F32)</f>
        <v>180.0</v>
      </c>
      <c r="K32" s="8">
        <f>IF($B32="","",IFERROR($I32/$F32,0))</f>
        <v>1.0246575342465754</v>
      </c>
      <c r="L32" s="9" t="str">
        <f>IF($B32="","",IF(COUNTIF('Cost Codes'!$B$5:$B$104,$C32)=0,"Unknown code","OK"))</f>
        <v>OK</v>
      </c>
    </row>
    <row r="33" spans="2:12">
      <c r="B33" s="3" t="s">
        <v>68</v>
      </c>
      <c r="C33" s="3" t="s">
        <v>123</v>
      </c>
      <c r="D33" s="9" t="str">
        <f>IF($B33="","",VLOOKUP($C33,'Cost Codes'!$B$5:$C$104,2,FALSE))</f>
        <v>Paint &amp; Finishing</v>
      </c>
      <c r="E33" s="9" t="str">
        <f>IF($B33="","",VLOOKUP($C33,'Cost Codes'!$B$5:$D$104,3,FALSE))</f>
        <v>Subcontract</v>
      </c>
      <c r="F33" s="6">
        <v>2200</v>
      </c>
      <c r="G33" s="7">
        <f>IF($B33="","",SUMIFS(Timesheets!$J$5:$J$1004,Timesheets!$F$5:$F$1004,$B33,Timesheets!$G$5:$G$1004,$C33))</f>
        <v>0.0</v>
      </c>
      <c r="H33" s="7">
        <f>IF($B33="","",SUMIFS('Cost Log'!$I$5:$I$1004,'Cost Log'!$D$5:$D$1004,$B33,'Cost Log'!$E$5:$E$1004,$C33))</f>
        <v>0.0</v>
      </c>
      <c r="I33" s="7">
        <f>IF($B33="","",$G33+$H33)</f>
        <v>0.0</v>
      </c>
      <c r="J33" s="7">
        <f>IF($B33="","",$I33-$F33)</f>
        <v>-2200.0</v>
      </c>
      <c r="K33" s="8">
        <f>IF($B33="","",IFERROR($I33/$F33,0))</f>
        <v>0.0</v>
      </c>
      <c r="L33" s="9" t="str">
        <f>IF($B33="","",IF(COUNTIF('Cost Codes'!$B$5:$B$104,$C33)=0,"Unknown code","OK"))</f>
        <v>OK</v>
      </c>
    </row>
    <row r="34" spans="2:12">
      <c r="B34" s="3" t="s">
        <v>71</v>
      </c>
      <c r="C34" s="3" t="s">
        <v>94</v>
      </c>
      <c r="D34" s="9" t="str">
        <f>IF($B34="","",VLOOKUP($C34,'Cost Codes'!$B$5:$C$104,2,FALSE))</f>
        <v>Framing &amp; Rough Carpentry</v>
      </c>
      <c r="E34" s="9" t="str">
        <f>IF($B34="","",VLOOKUP($C34,'Cost Codes'!$B$5:$D$104,3,FALSE))</f>
        <v>Labor</v>
      </c>
      <c r="F34" s="6">
        <v>5200</v>
      </c>
      <c r="G34" s="7">
        <f>IF($B34="","",SUMIFS(Timesheets!$J$5:$J$1004,Timesheets!$F$5:$F$1004,$B34,Timesheets!$G$5:$G$1004,$C34))</f>
        <v>0.0</v>
      </c>
      <c r="H34" s="7">
        <f>IF($B34="","",SUMIFS('Cost Log'!$I$5:$I$1004,'Cost Log'!$D$5:$D$1004,$B34,'Cost Log'!$E$5:$E$1004,$C34))</f>
        <v>0.0</v>
      </c>
      <c r="I34" s="7">
        <f>IF($B34="","",$G34+$H34)</f>
        <v>0.0</v>
      </c>
      <c r="J34" s="7">
        <f>IF($B34="","",$I34-$F34)</f>
        <v>-5200.0</v>
      </c>
      <c r="K34" s="8">
        <f>IF($B34="","",IFERROR($I34/$F34,0))</f>
        <v>0.0</v>
      </c>
      <c r="L34" s="9" t="str">
        <f>IF($B34="","",IF(COUNTIF('Cost Codes'!$B$5:$B$104,$C34)=0,"Unknown code","OK"))</f>
        <v>OK</v>
      </c>
    </row>
    <row r="35" spans="2:12">
      <c r="B35" s="3" t="s">
        <v>71</v>
      </c>
      <c r="C35" s="3" t="s">
        <v>99</v>
      </c>
      <c r="D35" s="9" t="str">
        <f>IF($B35="","",VLOOKUP($C35,'Cost Codes'!$B$5:$C$104,2,FALSE))</f>
        <v>Lumber &amp; Framing Materials</v>
      </c>
      <c r="E35" s="9" t="str">
        <f>IF($B35="","",VLOOKUP($C35,'Cost Codes'!$B$5:$D$104,3,FALSE))</f>
        <v>Material</v>
      </c>
      <c r="F35" s="6">
        <v>3300</v>
      </c>
      <c r="G35" s="7">
        <f>IF($B35="","",SUMIFS(Timesheets!$J$5:$J$1004,Timesheets!$F$5:$F$1004,$B35,Timesheets!$G$5:$G$1004,$C35))</f>
        <v>0.0</v>
      </c>
      <c r="H35" s="7">
        <f>IF($B35="","",SUMIFS('Cost Log'!$I$5:$I$1004,'Cost Log'!$D$5:$D$1004,$B35,'Cost Log'!$E$5:$E$1004,$C35))</f>
        <v>0.0</v>
      </c>
      <c r="I35" s="7">
        <f>IF($B35="","",$G35+$H35)</f>
        <v>0.0</v>
      </c>
      <c r="J35" s="7">
        <f>IF($B35="","",$I35-$F35)</f>
        <v>-3300.0</v>
      </c>
      <c r="K35" s="8">
        <f>IF($B35="","",IFERROR($I35/$F35,0))</f>
        <v>0.0</v>
      </c>
      <c r="L35" s="9" t="str">
        <f>IF($B35="","",IF(COUNTIF('Cost Codes'!$B$5:$B$104,$C35)=0,"Unknown code","OK"))</f>
        <v>OK</v>
      </c>
    </row>
    <row r="36" spans="2:12">
      <c r="B36" s="3" t="s">
        <v>71</v>
      </c>
      <c r="C36" s="3" t="s">
        <v>129</v>
      </c>
      <c r="D36" s="9" t="str">
        <f>IF($B36="","",VLOOKUP($C36,'Cost Codes'!$B$5:$C$104,2,FALSE))</f>
        <v>Electrical</v>
      </c>
      <c r="E36" s="9" t="str">
        <f>IF($B36="","",VLOOKUP($C36,'Cost Codes'!$B$5:$D$104,3,FALSE))</f>
        <v>Subcontract</v>
      </c>
      <c r="F36" s="6">
        <v>4100</v>
      </c>
      <c r="G36" s="7">
        <f>IF($B36="","",SUMIFS(Timesheets!$J$5:$J$1004,Timesheets!$F$5:$F$1004,$B36,Timesheets!$G$5:$G$1004,$C36))</f>
        <v>0.0</v>
      </c>
      <c r="H36" s="7">
        <f>IF($B36="","",SUMIFS('Cost Log'!$I$5:$I$1004,'Cost Log'!$D$5:$D$1004,$B36,'Cost Log'!$E$5:$E$1004,$C36))</f>
        <v>0.0</v>
      </c>
      <c r="I36" s="7">
        <f>IF($B36="","",$G36+$H36)</f>
        <v>0.0</v>
      </c>
      <c r="J36" s="7">
        <f>IF($B36="","",$I36-$F36)</f>
        <v>-4100.0</v>
      </c>
      <c r="K36" s="8">
        <f>IF($B36="","",IFERROR($I36/$F36,0))</f>
        <v>0.0</v>
      </c>
      <c r="L36" s="9" t="str">
        <f>IF($B36="","",IF(COUNTIF('Cost Codes'!$B$5:$B$104,$C36)=0,"Unknown code","OK"))</f>
        <v>OK</v>
      </c>
    </row>
    <row r="37" spans="2:12">
      <c r="B37" s="3" t="s">
        <v>71</v>
      </c>
      <c r="C37" s="3" t="s">
        <v>111</v>
      </c>
      <c r="D37" s="9" t="str">
        <f>IF($B37="","",VLOOKUP($C37,'Cost Codes'!$B$5:$C$104,2,FALSE))</f>
        <v>Drywall Labor</v>
      </c>
      <c r="E37" s="9" t="str">
        <f>IF($B37="","",VLOOKUP($C37,'Cost Codes'!$B$5:$D$104,3,FALSE))</f>
        <v>Subcontract</v>
      </c>
      <c r="F37" s="6">
        <v>2900</v>
      </c>
      <c r="G37" s="7">
        <f>IF($B37="","",SUMIFS(Timesheets!$J$5:$J$1004,Timesheets!$F$5:$F$1004,$B37,Timesheets!$G$5:$G$1004,$C37))</f>
        <v>0.0</v>
      </c>
      <c r="H37" s="7">
        <f>IF($B37="","",SUMIFS('Cost Log'!$I$5:$I$1004,'Cost Log'!$D$5:$D$1004,$B37,'Cost Log'!$E$5:$E$1004,$C37))</f>
        <v>0.0</v>
      </c>
      <c r="I37" s="7">
        <f>IF($B37="","",$G37+$H37)</f>
        <v>0.0</v>
      </c>
      <c r="J37" s="7">
        <f>IF($B37="","",$I37-$F37)</f>
        <v>-2900.0</v>
      </c>
      <c r="K37" s="8">
        <f>IF($B37="","",IFERROR($I37/$F37,0))</f>
        <v>0.0</v>
      </c>
      <c r="L37" s="9" t="str">
        <f>IF($B37="","",IF(COUNTIF('Cost Codes'!$B$5:$B$104,$C37)=0,"Unknown code","OK"))</f>
        <v>OK</v>
      </c>
    </row>
    <row r="38" spans="2:12">
      <c r="D38" s="9">
        <f>IF($B38="","",VLOOKUP($C38,'Cost Codes'!$B$5:$C$104,2,FALSE))</f>
        <v/>
      </c>
      <c r="E38" s="9">
        <f>IF($B38="","",VLOOKUP($C38,'Cost Codes'!$B$5:$D$104,3,FALSE))</f>
        <v/>
      </c>
      <c r="F38" s="6"/>
      <c r="G38" s="7">
        <f>IF($B38="","",SUMIFS(Timesheets!$J$5:$J$1004,Timesheets!$F$5:$F$1004,$B38,Timesheets!$G$5:$G$1004,$C38))</f>
        <v/>
      </c>
      <c r="H38" s="7">
        <f>IF($B38="","",SUMIFS('Cost Log'!$I$5:$I$1004,'Cost Log'!$D$5:$D$1004,$B38,'Cost Log'!$E$5:$E$1004,$C38))</f>
        <v/>
      </c>
      <c r="I38" s="7">
        <f>IF($B38="","",$G38+$H38)</f>
        <v/>
      </c>
      <c r="J38" s="7">
        <f>IF($B38="","",$I38-$F38)</f>
        <v/>
      </c>
      <c r="K38" s="8">
        <f>IF($B38="","",IFERROR($I38/$F38,0))</f>
        <v/>
      </c>
      <c r="L38" s="9">
        <f>IF($B38="","",IF(COUNTIF('Cost Codes'!$B$5:$B$104,$C38)=0,"Unknown code","OK"))</f>
        <v/>
      </c>
    </row>
    <row r="39" spans="2:12">
      <c r="D39" s="9">
        <f>IF($B39="","",VLOOKUP($C39,'Cost Codes'!$B$5:$C$104,2,FALSE))</f>
        <v/>
      </c>
      <c r="E39" s="9">
        <f>IF($B39="","",VLOOKUP($C39,'Cost Codes'!$B$5:$D$104,3,FALSE))</f>
        <v/>
      </c>
      <c r="F39" s="6"/>
      <c r="G39" s="7">
        <f>IF($B39="","",SUMIFS(Timesheets!$J$5:$J$1004,Timesheets!$F$5:$F$1004,$B39,Timesheets!$G$5:$G$1004,$C39))</f>
        <v/>
      </c>
      <c r="H39" s="7">
        <f>IF($B39="","",SUMIFS('Cost Log'!$I$5:$I$1004,'Cost Log'!$D$5:$D$1004,$B39,'Cost Log'!$E$5:$E$1004,$C39))</f>
        <v/>
      </c>
      <c r="I39" s="7">
        <f>IF($B39="","",$G39+$H39)</f>
        <v/>
      </c>
      <c r="J39" s="7">
        <f>IF($B39="","",$I39-$F39)</f>
        <v/>
      </c>
      <c r="K39" s="8">
        <f>IF($B39="","",IFERROR($I39/$F39,0))</f>
        <v/>
      </c>
      <c r="L39" s="9">
        <f>IF($B39="","",IF(COUNTIF('Cost Codes'!$B$5:$B$104,$C39)=0,"Unknown code","OK"))</f>
        <v/>
      </c>
    </row>
    <row r="40" spans="2:12">
      <c r="D40" s="9">
        <f>IF($B40="","",VLOOKUP($C40,'Cost Codes'!$B$5:$C$104,2,FALSE))</f>
        <v/>
      </c>
      <c r="E40" s="9">
        <f>IF($B40="","",VLOOKUP($C40,'Cost Codes'!$B$5:$D$104,3,FALSE))</f>
        <v/>
      </c>
      <c r="F40" s="6"/>
      <c r="G40" s="7">
        <f>IF($B40="","",SUMIFS(Timesheets!$J$5:$J$1004,Timesheets!$F$5:$F$1004,$B40,Timesheets!$G$5:$G$1004,$C40))</f>
        <v/>
      </c>
      <c r="H40" s="7">
        <f>IF($B40="","",SUMIFS('Cost Log'!$I$5:$I$1004,'Cost Log'!$D$5:$D$1004,$B40,'Cost Log'!$E$5:$E$1004,$C40))</f>
        <v/>
      </c>
      <c r="I40" s="7">
        <f>IF($B40="","",$G40+$H40)</f>
        <v/>
      </c>
      <c r="J40" s="7">
        <f>IF($B40="","",$I40-$F40)</f>
        <v/>
      </c>
      <c r="K40" s="8">
        <f>IF($B40="","",IFERROR($I40/$F40,0))</f>
        <v/>
      </c>
      <c r="L40" s="9">
        <f>IF($B40="","",IF(COUNTIF('Cost Codes'!$B$5:$B$104,$C40)=0,"Unknown code","OK"))</f>
        <v/>
      </c>
    </row>
    <row r="41" spans="2:12">
      <c r="D41" s="9">
        <f>IF($B41="","",VLOOKUP($C41,'Cost Codes'!$B$5:$C$104,2,FALSE))</f>
        <v/>
      </c>
      <c r="E41" s="9">
        <f>IF($B41="","",VLOOKUP($C41,'Cost Codes'!$B$5:$D$104,3,FALSE))</f>
        <v/>
      </c>
      <c r="F41" s="6"/>
      <c r="G41" s="7">
        <f>IF($B41="","",SUMIFS(Timesheets!$J$5:$J$1004,Timesheets!$F$5:$F$1004,$B41,Timesheets!$G$5:$G$1004,$C41))</f>
        <v/>
      </c>
      <c r="H41" s="7">
        <f>IF($B41="","",SUMIFS('Cost Log'!$I$5:$I$1004,'Cost Log'!$D$5:$D$1004,$B41,'Cost Log'!$E$5:$E$1004,$C41))</f>
        <v/>
      </c>
      <c r="I41" s="7">
        <f>IF($B41="","",$G41+$H41)</f>
        <v/>
      </c>
      <c r="J41" s="7">
        <f>IF($B41="","",$I41-$F41)</f>
        <v/>
      </c>
      <c r="K41" s="8">
        <f>IF($B41="","",IFERROR($I41/$F41,0))</f>
        <v/>
      </c>
      <c r="L41" s="9">
        <f>IF($B41="","",IF(COUNTIF('Cost Codes'!$B$5:$B$104,$C41)=0,"Unknown code","OK"))</f>
        <v/>
      </c>
    </row>
    <row r="42" spans="2:12">
      <c r="D42" s="9">
        <f>IF($B42="","",VLOOKUP($C42,'Cost Codes'!$B$5:$C$104,2,FALSE))</f>
        <v/>
      </c>
      <c r="E42" s="9">
        <f>IF($B42="","",VLOOKUP($C42,'Cost Codes'!$B$5:$D$104,3,FALSE))</f>
        <v/>
      </c>
      <c r="F42" s="6"/>
      <c r="G42" s="7">
        <f>IF($B42="","",SUMIFS(Timesheets!$J$5:$J$1004,Timesheets!$F$5:$F$1004,$B42,Timesheets!$G$5:$G$1004,$C42))</f>
        <v/>
      </c>
      <c r="H42" s="7">
        <f>IF($B42="","",SUMIFS('Cost Log'!$I$5:$I$1004,'Cost Log'!$D$5:$D$1004,$B42,'Cost Log'!$E$5:$E$1004,$C42))</f>
        <v/>
      </c>
      <c r="I42" s="7">
        <f>IF($B42="","",$G42+$H42)</f>
        <v/>
      </c>
      <c r="J42" s="7">
        <f>IF($B42="","",$I42-$F42)</f>
        <v/>
      </c>
      <c r="K42" s="8">
        <f>IF($B42="","",IFERROR($I42/$F42,0))</f>
        <v/>
      </c>
      <c r="L42" s="9">
        <f>IF($B42="","",IF(COUNTIF('Cost Codes'!$B$5:$B$104,$C42)=0,"Unknown code","OK"))</f>
        <v/>
      </c>
    </row>
    <row r="43" spans="2:12">
      <c r="D43" s="9">
        <f>IF($B43="","",VLOOKUP($C43,'Cost Codes'!$B$5:$C$104,2,FALSE))</f>
        <v/>
      </c>
      <c r="E43" s="9">
        <f>IF($B43="","",VLOOKUP($C43,'Cost Codes'!$B$5:$D$104,3,FALSE))</f>
        <v/>
      </c>
      <c r="F43" s="6"/>
      <c r="G43" s="7">
        <f>IF($B43="","",SUMIFS(Timesheets!$J$5:$J$1004,Timesheets!$F$5:$F$1004,$B43,Timesheets!$G$5:$G$1004,$C43))</f>
        <v/>
      </c>
      <c r="H43" s="7">
        <f>IF($B43="","",SUMIFS('Cost Log'!$I$5:$I$1004,'Cost Log'!$D$5:$D$1004,$B43,'Cost Log'!$E$5:$E$1004,$C43))</f>
        <v/>
      </c>
      <c r="I43" s="7">
        <f>IF($B43="","",$G43+$H43)</f>
        <v/>
      </c>
      <c r="J43" s="7">
        <f>IF($B43="","",$I43-$F43)</f>
        <v/>
      </c>
      <c r="K43" s="8">
        <f>IF($B43="","",IFERROR($I43/$F43,0))</f>
        <v/>
      </c>
      <c r="L43" s="9">
        <f>IF($B43="","",IF(COUNTIF('Cost Codes'!$B$5:$B$104,$C43)=0,"Unknown code","OK"))</f>
        <v/>
      </c>
    </row>
    <row r="44" spans="2:12">
      <c r="D44" s="9">
        <f>IF($B44="","",VLOOKUP($C44,'Cost Codes'!$B$5:$C$104,2,FALSE))</f>
        <v/>
      </c>
      <c r="E44" s="9">
        <f>IF($B44="","",VLOOKUP($C44,'Cost Codes'!$B$5:$D$104,3,FALSE))</f>
        <v/>
      </c>
      <c r="F44" s="6"/>
      <c r="G44" s="7">
        <f>IF($B44="","",SUMIFS(Timesheets!$J$5:$J$1004,Timesheets!$F$5:$F$1004,$B44,Timesheets!$G$5:$G$1004,$C44))</f>
        <v/>
      </c>
      <c r="H44" s="7">
        <f>IF($B44="","",SUMIFS('Cost Log'!$I$5:$I$1004,'Cost Log'!$D$5:$D$1004,$B44,'Cost Log'!$E$5:$E$1004,$C44))</f>
        <v/>
      </c>
      <c r="I44" s="7">
        <f>IF($B44="","",$G44+$H44)</f>
        <v/>
      </c>
      <c r="J44" s="7">
        <f>IF($B44="","",$I44-$F44)</f>
        <v/>
      </c>
      <c r="K44" s="8">
        <f>IF($B44="","",IFERROR($I44/$F44,0))</f>
        <v/>
      </c>
      <c r="L44" s="9">
        <f>IF($B44="","",IF(COUNTIF('Cost Codes'!$B$5:$B$104,$C44)=0,"Unknown code","OK"))</f>
        <v/>
      </c>
    </row>
    <row r="45" spans="2:12">
      <c r="D45" s="9">
        <f>IF($B45="","",VLOOKUP($C45,'Cost Codes'!$B$5:$C$104,2,FALSE))</f>
        <v/>
      </c>
      <c r="E45" s="9">
        <f>IF($B45="","",VLOOKUP($C45,'Cost Codes'!$B$5:$D$104,3,FALSE))</f>
        <v/>
      </c>
      <c r="F45" s="6"/>
      <c r="G45" s="7">
        <f>IF($B45="","",SUMIFS(Timesheets!$J$5:$J$1004,Timesheets!$F$5:$F$1004,$B45,Timesheets!$G$5:$G$1004,$C45))</f>
        <v/>
      </c>
      <c r="H45" s="7">
        <f>IF($B45="","",SUMIFS('Cost Log'!$I$5:$I$1004,'Cost Log'!$D$5:$D$1004,$B45,'Cost Log'!$E$5:$E$1004,$C45))</f>
        <v/>
      </c>
      <c r="I45" s="7">
        <f>IF($B45="","",$G45+$H45)</f>
        <v/>
      </c>
      <c r="J45" s="7">
        <f>IF($B45="","",$I45-$F45)</f>
        <v/>
      </c>
      <c r="K45" s="8">
        <f>IF($B45="","",IFERROR($I45/$F45,0))</f>
        <v/>
      </c>
      <c r="L45" s="9">
        <f>IF($B45="","",IF(COUNTIF('Cost Codes'!$B$5:$B$104,$C45)=0,"Unknown code","OK"))</f>
        <v/>
      </c>
    </row>
    <row r="46" spans="2:12">
      <c r="D46" s="9">
        <f>IF($B46="","",VLOOKUP($C46,'Cost Codes'!$B$5:$C$104,2,FALSE))</f>
        <v/>
      </c>
      <c r="E46" s="9">
        <f>IF($B46="","",VLOOKUP($C46,'Cost Codes'!$B$5:$D$104,3,FALSE))</f>
        <v/>
      </c>
      <c r="F46" s="6"/>
      <c r="G46" s="7">
        <f>IF($B46="","",SUMIFS(Timesheets!$J$5:$J$1004,Timesheets!$F$5:$F$1004,$B46,Timesheets!$G$5:$G$1004,$C46))</f>
        <v/>
      </c>
      <c r="H46" s="7">
        <f>IF($B46="","",SUMIFS('Cost Log'!$I$5:$I$1004,'Cost Log'!$D$5:$D$1004,$B46,'Cost Log'!$E$5:$E$1004,$C46))</f>
        <v/>
      </c>
      <c r="I46" s="7">
        <f>IF($B46="","",$G46+$H46)</f>
        <v/>
      </c>
      <c r="J46" s="7">
        <f>IF($B46="","",$I46-$F46)</f>
        <v/>
      </c>
      <c r="K46" s="8">
        <f>IF($B46="","",IFERROR($I46/$F46,0))</f>
        <v/>
      </c>
      <c r="L46" s="9">
        <f>IF($B46="","",IF(COUNTIF('Cost Codes'!$B$5:$B$104,$C46)=0,"Unknown code","OK"))</f>
        <v/>
      </c>
    </row>
    <row r="47" spans="2:12">
      <c r="D47" s="9">
        <f>IF($B47="","",VLOOKUP($C47,'Cost Codes'!$B$5:$C$104,2,FALSE))</f>
        <v/>
      </c>
      <c r="E47" s="9">
        <f>IF($B47="","",VLOOKUP($C47,'Cost Codes'!$B$5:$D$104,3,FALSE))</f>
        <v/>
      </c>
      <c r="F47" s="6"/>
      <c r="G47" s="7">
        <f>IF($B47="","",SUMIFS(Timesheets!$J$5:$J$1004,Timesheets!$F$5:$F$1004,$B47,Timesheets!$G$5:$G$1004,$C47))</f>
        <v/>
      </c>
      <c r="H47" s="7">
        <f>IF($B47="","",SUMIFS('Cost Log'!$I$5:$I$1004,'Cost Log'!$D$5:$D$1004,$B47,'Cost Log'!$E$5:$E$1004,$C47))</f>
        <v/>
      </c>
      <c r="I47" s="7">
        <f>IF($B47="","",$G47+$H47)</f>
        <v/>
      </c>
      <c r="J47" s="7">
        <f>IF($B47="","",$I47-$F47)</f>
        <v/>
      </c>
      <c r="K47" s="8">
        <f>IF($B47="","",IFERROR($I47/$F47,0))</f>
        <v/>
      </c>
      <c r="L47" s="9">
        <f>IF($B47="","",IF(COUNTIF('Cost Codes'!$B$5:$B$104,$C47)=0,"Unknown code","OK"))</f>
        <v/>
      </c>
    </row>
    <row r="48" spans="2:12">
      <c r="D48" s="9">
        <f>IF($B48="","",VLOOKUP($C48,'Cost Codes'!$B$5:$C$104,2,FALSE))</f>
        <v/>
      </c>
      <c r="E48" s="9">
        <f>IF($B48="","",VLOOKUP($C48,'Cost Codes'!$B$5:$D$104,3,FALSE))</f>
        <v/>
      </c>
      <c r="F48" s="6"/>
      <c r="G48" s="7">
        <f>IF($B48="","",SUMIFS(Timesheets!$J$5:$J$1004,Timesheets!$F$5:$F$1004,$B48,Timesheets!$G$5:$G$1004,$C48))</f>
        <v/>
      </c>
      <c r="H48" s="7">
        <f>IF($B48="","",SUMIFS('Cost Log'!$I$5:$I$1004,'Cost Log'!$D$5:$D$1004,$B48,'Cost Log'!$E$5:$E$1004,$C48))</f>
        <v/>
      </c>
      <c r="I48" s="7">
        <f>IF($B48="","",$G48+$H48)</f>
        <v/>
      </c>
      <c r="J48" s="7">
        <f>IF($B48="","",$I48-$F48)</f>
        <v/>
      </c>
      <c r="K48" s="8">
        <f>IF($B48="","",IFERROR($I48/$F48,0))</f>
        <v/>
      </c>
      <c r="L48" s="9">
        <f>IF($B48="","",IF(COUNTIF('Cost Codes'!$B$5:$B$104,$C48)=0,"Unknown code","OK"))</f>
        <v/>
      </c>
    </row>
    <row r="49" spans="4:12">
      <c r="D49" s="9">
        <f>IF($B49="","",VLOOKUP($C49,'Cost Codes'!$B$5:$C$104,2,FALSE))</f>
        <v/>
      </c>
      <c r="E49" s="9">
        <f>IF($B49="","",VLOOKUP($C49,'Cost Codes'!$B$5:$D$104,3,FALSE))</f>
        <v/>
      </c>
      <c r="F49" s="6"/>
      <c r="G49" s="7">
        <f>IF($B49="","",SUMIFS(Timesheets!$J$5:$J$1004,Timesheets!$F$5:$F$1004,$B49,Timesheets!$G$5:$G$1004,$C49))</f>
        <v/>
      </c>
      <c r="H49" s="7">
        <f>IF($B49="","",SUMIFS('Cost Log'!$I$5:$I$1004,'Cost Log'!$D$5:$D$1004,$B49,'Cost Log'!$E$5:$E$1004,$C49))</f>
        <v/>
      </c>
      <c r="I49" s="7">
        <f>IF($B49="","",$G49+$H49)</f>
        <v/>
      </c>
      <c r="J49" s="7">
        <f>IF($B49="","",$I49-$F49)</f>
        <v/>
      </c>
      <c r="K49" s="8">
        <f>IF($B49="","",IFERROR($I49/$F49,0))</f>
        <v/>
      </c>
      <c r="L49" s="9">
        <f>IF($B49="","",IF(COUNTIF('Cost Codes'!$B$5:$B$104,$C49)=0,"Unknown code","OK"))</f>
        <v/>
      </c>
    </row>
    <row r="50" spans="4:12">
      <c r="D50" s="9">
        <f>IF($B50="","",VLOOKUP($C50,'Cost Codes'!$B$5:$C$104,2,FALSE))</f>
        <v/>
      </c>
      <c r="E50" s="9">
        <f>IF($B50="","",VLOOKUP($C50,'Cost Codes'!$B$5:$D$104,3,FALSE))</f>
        <v/>
      </c>
      <c r="F50" s="6"/>
      <c r="G50" s="7">
        <f>IF($B50="","",SUMIFS(Timesheets!$J$5:$J$1004,Timesheets!$F$5:$F$1004,$B50,Timesheets!$G$5:$G$1004,$C50))</f>
        <v/>
      </c>
      <c r="H50" s="7">
        <f>IF($B50="","",SUMIFS('Cost Log'!$I$5:$I$1004,'Cost Log'!$D$5:$D$1004,$B50,'Cost Log'!$E$5:$E$1004,$C50))</f>
        <v/>
      </c>
      <c r="I50" s="7">
        <f>IF($B50="","",$G50+$H50)</f>
        <v/>
      </c>
      <c r="J50" s="7">
        <f>IF($B50="","",$I50-$F50)</f>
        <v/>
      </c>
      <c r="K50" s="8">
        <f>IF($B50="","",IFERROR($I50/$F50,0))</f>
        <v/>
      </c>
      <c r="L50" s="9">
        <f>IF($B50="","",IF(COUNTIF('Cost Codes'!$B$5:$B$104,$C50)=0,"Unknown code","OK"))</f>
        <v/>
      </c>
    </row>
    <row r="51" spans="4:12">
      <c r="D51" s="9">
        <f>IF($B51="","",VLOOKUP($C51,'Cost Codes'!$B$5:$C$104,2,FALSE))</f>
        <v/>
      </c>
      <c r="E51" s="9">
        <f>IF($B51="","",VLOOKUP($C51,'Cost Codes'!$B$5:$D$104,3,FALSE))</f>
        <v/>
      </c>
      <c r="F51" s="6"/>
      <c r="G51" s="7">
        <f>IF($B51="","",SUMIFS(Timesheets!$J$5:$J$1004,Timesheets!$F$5:$F$1004,$B51,Timesheets!$G$5:$G$1004,$C51))</f>
        <v/>
      </c>
      <c r="H51" s="7">
        <f>IF($B51="","",SUMIFS('Cost Log'!$I$5:$I$1004,'Cost Log'!$D$5:$D$1004,$B51,'Cost Log'!$E$5:$E$1004,$C51))</f>
        <v/>
      </c>
      <c r="I51" s="7">
        <f>IF($B51="","",$G51+$H51)</f>
        <v/>
      </c>
      <c r="J51" s="7">
        <f>IF($B51="","",$I51-$F51)</f>
        <v/>
      </c>
      <c r="K51" s="8">
        <f>IF($B51="","",IFERROR($I51/$F51,0))</f>
        <v/>
      </c>
      <c r="L51" s="9">
        <f>IF($B51="","",IF(COUNTIF('Cost Codes'!$B$5:$B$104,$C51)=0,"Unknown code","OK"))</f>
        <v/>
      </c>
    </row>
    <row r="52" spans="4:12">
      <c r="D52" s="9">
        <f>IF($B52="","",VLOOKUP($C52,'Cost Codes'!$B$5:$C$104,2,FALSE))</f>
        <v/>
      </c>
      <c r="E52" s="9">
        <f>IF($B52="","",VLOOKUP($C52,'Cost Codes'!$B$5:$D$104,3,FALSE))</f>
        <v/>
      </c>
      <c r="F52" s="6"/>
      <c r="G52" s="7">
        <f>IF($B52="","",SUMIFS(Timesheets!$J$5:$J$1004,Timesheets!$F$5:$F$1004,$B52,Timesheets!$G$5:$G$1004,$C52))</f>
        <v/>
      </c>
      <c r="H52" s="7">
        <f>IF($B52="","",SUMIFS('Cost Log'!$I$5:$I$1004,'Cost Log'!$D$5:$D$1004,$B52,'Cost Log'!$E$5:$E$1004,$C52))</f>
        <v/>
      </c>
      <c r="I52" s="7">
        <f>IF($B52="","",$G52+$H52)</f>
        <v/>
      </c>
      <c r="J52" s="7">
        <f>IF($B52="","",$I52-$F52)</f>
        <v/>
      </c>
      <c r="K52" s="8">
        <f>IF($B52="","",IFERROR($I52/$F52,0))</f>
        <v/>
      </c>
      <c r="L52" s="9">
        <f>IF($B52="","",IF(COUNTIF('Cost Codes'!$B$5:$B$104,$C52)=0,"Unknown code","OK"))</f>
        <v/>
      </c>
    </row>
    <row r="53" spans="4:12">
      <c r="D53" s="9">
        <f>IF($B53="","",VLOOKUP($C53,'Cost Codes'!$B$5:$C$104,2,FALSE))</f>
        <v/>
      </c>
      <c r="E53" s="9">
        <f>IF($B53="","",VLOOKUP($C53,'Cost Codes'!$B$5:$D$104,3,FALSE))</f>
        <v/>
      </c>
      <c r="F53" s="6"/>
      <c r="G53" s="7">
        <f>IF($B53="","",SUMIFS(Timesheets!$J$5:$J$1004,Timesheets!$F$5:$F$1004,$B53,Timesheets!$G$5:$G$1004,$C53))</f>
        <v/>
      </c>
      <c r="H53" s="7">
        <f>IF($B53="","",SUMIFS('Cost Log'!$I$5:$I$1004,'Cost Log'!$D$5:$D$1004,$B53,'Cost Log'!$E$5:$E$1004,$C53))</f>
        <v/>
      </c>
      <c r="I53" s="7">
        <f>IF($B53="","",$G53+$H53)</f>
        <v/>
      </c>
      <c r="J53" s="7">
        <f>IF($B53="","",$I53-$F53)</f>
        <v/>
      </c>
      <c r="K53" s="8">
        <f>IF($B53="","",IFERROR($I53/$F53,0))</f>
        <v/>
      </c>
      <c r="L53" s="9">
        <f>IF($B53="","",IF(COUNTIF('Cost Codes'!$B$5:$B$104,$C53)=0,"Unknown code","OK"))</f>
        <v/>
      </c>
    </row>
    <row r="54" spans="4:12">
      <c r="D54" s="9">
        <f>IF($B54="","",VLOOKUP($C54,'Cost Codes'!$B$5:$C$104,2,FALSE))</f>
        <v/>
      </c>
      <c r="E54" s="9">
        <f>IF($B54="","",VLOOKUP($C54,'Cost Codes'!$B$5:$D$104,3,FALSE))</f>
        <v/>
      </c>
      <c r="F54" s="6"/>
      <c r="G54" s="7">
        <f>IF($B54="","",SUMIFS(Timesheets!$J$5:$J$1004,Timesheets!$F$5:$F$1004,$B54,Timesheets!$G$5:$G$1004,$C54))</f>
        <v/>
      </c>
      <c r="H54" s="7">
        <f>IF($B54="","",SUMIFS('Cost Log'!$I$5:$I$1004,'Cost Log'!$D$5:$D$1004,$B54,'Cost Log'!$E$5:$E$1004,$C54))</f>
        <v/>
      </c>
      <c r="I54" s="7">
        <f>IF($B54="","",$G54+$H54)</f>
        <v/>
      </c>
      <c r="J54" s="7">
        <f>IF($B54="","",$I54-$F54)</f>
        <v/>
      </c>
      <c r="K54" s="8">
        <f>IF($B54="","",IFERROR($I54/$F54,0))</f>
        <v/>
      </c>
      <c r="L54" s="9">
        <f>IF($B54="","",IF(COUNTIF('Cost Codes'!$B$5:$B$104,$C54)=0,"Unknown code","OK"))</f>
        <v/>
      </c>
    </row>
    <row r="55" spans="4:12">
      <c r="D55" s="9">
        <f>IF($B55="","",VLOOKUP($C55,'Cost Codes'!$B$5:$C$104,2,FALSE))</f>
        <v/>
      </c>
      <c r="E55" s="9">
        <f>IF($B55="","",VLOOKUP($C55,'Cost Codes'!$B$5:$D$104,3,FALSE))</f>
        <v/>
      </c>
      <c r="F55" s="6"/>
      <c r="G55" s="7">
        <f>IF($B55="","",SUMIFS(Timesheets!$J$5:$J$1004,Timesheets!$F$5:$F$1004,$B55,Timesheets!$G$5:$G$1004,$C55))</f>
        <v/>
      </c>
      <c r="H55" s="7">
        <f>IF($B55="","",SUMIFS('Cost Log'!$I$5:$I$1004,'Cost Log'!$D$5:$D$1004,$B55,'Cost Log'!$E$5:$E$1004,$C55))</f>
        <v/>
      </c>
      <c r="I55" s="7">
        <f>IF($B55="","",$G55+$H55)</f>
        <v/>
      </c>
      <c r="J55" s="7">
        <f>IF($B55="","",$I55-$F55)</f>
        <v/>
      </c>
      <c r="K55" s="8">
        <f>IF($B55="","",IFERROR($I55/$F55,0))</f>
        <v/>
      </c>
      <c r="L55" s="9">
        <f>IF($B55="","",IF(COUNTIF('Cost Codes'!$B$5:$B$104,$C55)=0,"Unknown code","OK"))</f>
        <v/>
      </c>
    </row>
    <row r="56" spans="4:12">
      <c r="D56" s="9">
        <f>IF($B56="","",VLOOKUP($C56,'Cost Codes'!$B$5:$C$104,2,FALSE))</f>
        <v/>
      </c>
      <c r="E56" s="9">
        <f>IF($B56="","",VLOOKUP($C56,'Cost Codes'!$B$5:$D$104,3,FALSE))</f>
        <v/>
      </c>
      <c r="F56" s="6"/>
      <c r="G56" s="7">
        <f>IF($B56="","",SUMIFS(Timesheets!$J$5:$J$1004,Timesheets!$F$5:$F$1004,$B56,Timesheets!$G$5:$G$1004,$C56))</f>
        <v/>
      </c>
      <c r="H56" s="7">
        <f>IF($B56="","",SUMIFS('Cost Log'!$I$5:$I$1004,'Cost Log'!$D$5:$D$1004,$B56,'Cost Log'!$E$5:$E$1004,$C56))</f>
        <v/>
      </c>
      <c r="I56" s="7">
        <f>IF($B56="","",$G56+$H56)</f>
        <v/>
      </c>
      <c r="J56" s="7">
        <f>IF($B56="","",$I56-$F56)</f>
        <v/>
      </c>
      <c r="K56" s="8">
        <f>IF($B56="","",IFERROR($I56/$F56,0))</f>
        <v/>
      </c>
      <c r="L56" s="9">
        <f>IF($B56="","",IF(COUNTIF('Cost Codes'!$B$5:$B$104,$C56)=0,"Unknown code","OK"))</f>
        <v/>
      </c>
    </row>
    <row r="57" spans="4:12">
      <c r="D57" s="9">
        <f>IF($B57="","",VLOOKUP($C57,'Cost Codes'!$B$5:$C$104,2,FALSE))</f>
        <v/>
      </c>
      <c r="E57" s="9">
        <f>IF($B57="","",VLOOKUP($C57,'Cost Codes'!$B$5:$D$104,3,FALSE))</f>
        <v/>
      </c>
      <c r="F57" s="6"/>
      <c r="G57" s="7">
        <f>IF($B57="","",SUMIFS(Timesheets!$J$5:$J$1004,Timesheets!$F$5:$F$1004,$B57,Timesheets!$G$5:$G$1004,$C57))</f>
        <v/>
      </c>
      <c r="H57" s="7">
        <f>IF($B57="","",SUMIFS('Cost Log'!$I$5:$I$1004,'Cost Log'!$D$5:$D$1004,$B57,'Cost Log'!$E$5:$E$1004,$C57))</f>
        <v/>
      </c>
      <c r="I57" s="7">
        <f>IF($B57="","",$G57+$H57)</f>
        <v/>
      </c>
      <c r="J57" s="7">
        <f>IF($B57="","",$I57-$F57)</f>
        <v/>
      </c>
      <c r="K57" s="8">
        <f>IF($B57="","",IFERROR($I57/$F57,0))</f>
        <v/>
      </c>
      <c r="L57" s="9">
        <f>IF($B57="","",IF(COUNTIF('Cost Codes'!$B$5:$B$104,$C57)=0,"Unknown code","OK"))</f>
        <v/>
      </c>
    </row>
    <row r="58" spans="4:12">
      <c r="D58" s="9">
        <f>IF($B58="","",VLOOKUP($C58,'Cost Codes'!$B$5:$C$104,2,FALSE))</f>
        <v/>
      </c>
      <c r="E58" s="9">
        <f>IF($B58="","",VLOOKUP($C58,'Cost Codes'!$B$5:$D$104,3,FALSE))</f>
        <v/>
      </c>
      <c r="F58" s="6"/>
      <c r="G58" s="7">
        <f>IF($B58="","",SUMIFS(Timesheets!$J$5:$J$1004,Timesheets!$F$5:$F$1004,$B58,Timesheets!$G$5:$G$1004,$C58))</f>
        <v/>
      </c>
      <c r="H58" s="7">
        <f>IF($B58="","",SUMIFS('Cost Log'!$I$5:$I$1004,'Cost Log'!$D$5:$D$1004,$B58,'Cost Log'!$E$5:$E$1004,$C58))</f>
        <v/>
      </c>
      <c r="I58" s="7">
        <f>IF($B58="","",$G58+$H58)</f>
        <v/>
      </c>
      <c r="J58" s="7">
        <f>IF($B58="","",$I58-$F58)</f>
        <v/>
      </c>
      <c r="K58" s="8">
        <f>IF($B58="","",IFERROR($I58/$F58,0))</f>
        <v/>
      </c>
      <c r="L58" s="9">
        <f>IF($B58="","",IF(COUNTIF('Cost Codes'!$B$5:$B$104,$C58)=0,"Unknown code","OK"))</f>
        <v/>
      </c>
    </row>
    <row r="59" spans="4:12">
      <c r="D59" s="9">
        <f>IF($B59="","",VLOOKUP($C59,'Cost Codes'!$B$5:$C$104,2,FALSE))</f>
        <v/>
      </c>
      <c r="E59" s="9">
        <f>IF($B59="","",VLOOKUP($C59,'Cost Codes'!$B$5:$D$104,3,FALSE))</f>
        <v/>
      </c>
      <c r="F59" s="6"/>
      <c r="G59" s="7">
        <f>IF($B59="","",SUMIFS(Timesheets!$J$5:$J$1004,Timesheets!$F$5:$F$1004,$B59,Timesheets!$G$5:$G$1004,$C59))</f>
        <v/>
      </c>
      <c r="H59" s="7">
        <f>IF($B59="","",SUMIFS('Cost Log'!$I$5:$I$1004,'Cost Log'!$D$5:$D$1004,$B59,'Cost Log'!$E$5:$E$1004,$C59))</f>
        <v/>
      </c>
      <c r="I59" s="7">
        <f>IF($B59="","",$G59+$H59)</f>
        <v/>
      </c>
      <c r="J59" s="7">
        <f>IF($B59="","",$I59-$F59)</f>
        <v/>
      </c>
      <c r="K59" s="8">
        <f>IF($B59="","",IFERROR($I59/$F59,0))</f>
        <v/>
      </c>
      <c r="L59" s="9">
        <f>IF($B59="","",IF(COUNTIF('Cost Codes'!$B$5:$B$104,$C59)=0,"Unknown code","OK"))</f>
        <v/>
      </c>
    </row>
    <row r="60" spans="4:12">
      <c r="D60" s="9">
        <f>IF($B60="","",VLOOKUP($C60,'Cost Codes'!$B$5:$C$104,2,FALSE))</f>
        <v/>
      </c>
      <c r="E60" s="9">
        <f>IF($B60="","",VLOOKUP($C60,'Cost Codes'!$B$5:$D$104,3,FALSE))</f>
        <v/>
      </c>
      <c r="F60" s="6"/>
      <c r="G60" s="7">
        <f>IF($B60="","",SUMIFS(Timesheets!$J$5:$J$1004,Timesheets!$F$5:$F$1004,$B60,Timesheets!$G$5:$G$1004,$C60))</f>
        <v/>
      </c>
      <c r="H60" s="7">
        <f>IF($B60="","",SUMIFS('Cost Log'!$I$5:$I$1004,'Cost Log'!$D$5:$D$1004,$B60,'Cost Log'!$E$5:$E$1004,$C60))</f>
        <v/>
      </c>
      <c r="I60" s="7">
        <f>IF($B60="","",$G60+$H60)</f>
        <v/>
      </c>
      <c r="J60" s="7">
        <f>IF($B60="","",$I60-$F60)</f>
        <v/>
      </c>
      <c r="K60" s="8">
        <f>IF($B60="","",IFERROR($I60/$F60,0))</f>
        <v/>
      </c>
      <c r="L60" s="9">
        <f>IF($B60="","",IF(COUNTIF('Cost Codes'!$B$5:$B$104,$C60)=0,"Unknown code","OK"))</f>
        <v/>
      </c>
    </row>
    <row r="61" spans="4:12">
      <c r="D61" s="9">
        <f>IF($B61="","",VLOOKUP($C61,'Cost Codes'!$B$5:$C$104,2,FALSE))</f>
        <v/>
      </c>
      <c r="E61" s="9">
        <f>IF($B61="","",VLOOKUP($C61,'Cost Codes'!$B$5:$D$104,3,FALSE))</f>
        <v/>
      </c>
      <c r="F61" s="6"/>
      <c r="G61" s="7">
        <f>IF($B61="","",SUMIFS(Timesheets!$J$5:$J$1004,Timesheets!$F$5:$F$1004,$B61,Timesheets!$G$5:$G$1004,$C61))</f>
        <v/>
      </c>
      <c r="H61" s="7">
        <f>IF($B61="","",SUMIFS('Cost Log'!$I$5:$I$1004,'Cost Log'!$D$5:$D$1004,$B61,'Cost Log'!$E$5:$E$1004,$C61))</f>
        <v/>
      </c>
      <c r="I61" s="7">
        <f>IF($B61="","",$G61+$H61)</f>
        <v/>
      </c>
      <c r="J61" s="7">
        <f>IF($B61="","",$I61-$F61)</f>
        <v/>
      </c>
      <c r="K61" s="8">
        <f>IF($B61="","",IFERROR($I61/$F61,0))</f>
        <v/>
      </c>
      <c r="L61" s="9">
        <f>IF($B61="","",IF(COUNTIF('Cost Codes'!$B$5:$B$104,$C61)=0,"Unknown code","OK"))</f>
        <v/>
      </c>
    </row>
    <row r="62" spans="4:12">
      <c r="D62" s="9">
        <f>IF($B62="","",VLOOKUP($C62,'Cost Codes'!$B$5:$C$104,2,FALSE))</f>
        <v/>
      </c>
      <c r="E62" s="9">
        <f>IF($B62="","",VLOOKUP($C62,'Cost Codes'!$B$5:$D$104,3,FALSE))</f>
        <v/>
      </c>
      <c r="F62" s="6"/>
      <c r="G62" s="7">
        <f>IF($B62="","",SUMIFS(Timesheets!$J$5:$J$1004,Timesheets!$F$5:$F$1004,$B62,Timesheets!$G$5:$G$1004,$C62))</f>
        <v/>
      </c>
      <c r="H62" s="7">
        <f>IF($B62="","",SUMIFS('Cost Log'!$I$5:$I$1004,'Cost Log'!$D$5:$D$1004,$B62,'Cost Log'!$E$5:$E$1004,$C62))</f>
        <v/>
      </c>
      <c r="I62" s="7">
        <f>IF($B62="","",$G62+$H62)</f>
        <v/>
      </c>
      <c r="J62" s="7">
        <f>IF($B62="","",$I62-$F62)</f>
        <v/>
      </c>
      <c r="K62" s="8">
        <f>IF($B62="","",IFERROR($I62/$F62,0))</f>
        <v/>
      </c>
      <c r="L62" s="9">
        <f>IF($B62="","",IF(COUNTIF('Cost Codes'!$B$5:$B$104,$C62)=0,"Unknown code","OK"))</f>
        <v/>
      </c>
    </row>
    <row r="63" spans="4:12">
      <c r="D63" s="9">
        <f>IF($B63="","",VLOOKUP($C63,'Cost Codes'!$B$5:$C$104,2,FALSE))</f>
        <v/>
      </c>
      <c r="E63" s="9">
        <f>IF($B63="","",VLOOKUP($C63,'Cost Codes'!$B$5:$D$104,3,FALSE))</f>
        <v/>
      </c>
      <c r="F63" s="6"/>
      <c r="G63" s="7">
        <f>IF($B63="","",SUMIFS(Timesheets!$J$5:$J$1004,Timesheets!$F$5:$F$1004,$B63,Timesheets!$G$5:$G$1004,$C63))</f>
        <v/>
      </c>
      <c r="H63" s="7">
        <f>IF($B63="","",SUMIFS('Cost Log'!$I$5:$I$1004,'Cost Log'!$D$5:$D$1004,$B63,'Cost Log'!$E$5:$E$1004,$C63))</f>
        <v/>
      </c>
      <c r="I63" s="7">
        <f>IF($B63="","",$G63+$H63)</f>
        <v/>
      </c>
      <c r="J63" s="7">
        <f>IF($B63="","",$I63-$F63)</f>
        <v/>
      </c>
      <c r="K63" s="8">
        <f>IF($B63="","",IFERROR($I63/$F63,0))</f>
        <v/>
      </c>
      <c r="L63" s="9">
        <f>IF($B63="","",IF(COUNTIF('Cost Codes'!$B$5:$B$104,$C63)=0,"Unknown code","OK"))</f>
        <v/>
      </c>
    </row>
    <row r="64" spans="4:12">
      <c r="D64" s="9">
        <f>IF($B64="","",VLOOKUP($C64,'Cost Codes'!$B$5:$C$104,2,FALSE))</f>
        <v/>
      </c>
      <c r="E64" s="9">
        <f>IF($B64="","",VLOOKUP($C64,'Cost Codes'!$B$5:$D$104,3,FALSE))</f>
        <v/>
      </c>
      <c r="F64" s="6"/>
      <c r="G64" s="7">
        <f>IF($B64="","",SUMIFS(Timesheets!$J$5:$J$1004,Timesheets!$F$5:$F$1004,$B64,Timesheets!$G$5:$G$1004,$C64))</f>
        <v/>
      </c>
      <c r="H64" s="7">
        <f>IF($B64="","",SUMIFS('Cost Log'!$I$5:$I$1004,'Cost Log'!$D$5:$D$1004,$B64,'Cost Log'!$E$5:$E$1004,$C64))</f>
        <v/>
      </c>
      <c r="I64" s="7">
        <f>IF($B64="","",$G64+$H64)</f>
        <v/>
      </c>
      <c r="J64" s="7">
        <f>IF($B64="","",$I64-$F64)</f>
        <v/>
      </c>
      <c r="K64" s="8">
        <f>IF($B64="","",IFERROR($I64/$F64,0))</f>
        <v/>
      </c>
      <c r="L64" s="9">
        <f>IF($B64="","",IF(COUNTIF('Cost Codes'!$B$5:$B$104,$C64)=0,"Unknown code","OK"))</f>
        <v/>
      </c>
    </row>
    <row r="65" spans="4:12">
      <c r="D65" s="9">
        <f>IF($B65="","",VLOOKUP($C65,'Cost Codes'!$B$5:$C$104,2,FALSE))</f>
        <v/>
      </c>
      <c r="E65" s="9">
        <f>IF($B65="","",VLOOKUP($C65,'Cost Codes'!$B$5:$D$104,3,FALSE))</f>
        <v/>
      </c>
      <c r="F65" s="6"/>
      <c r="G65" s="7">
        <f>IF($B65="","",SUMIFS(Timesheets!$J$5:$J$1004,Timesheets!$F$5:$F$1004,$B65,Timesheets!$G$5:$G$1004,$C65))</f>
        <v/>
      </c>
      <c r="H65" s="7">
        <f>IF($B65="","",SUMIFS('Cost Log'!$I$5:$I$1004,'Cost Log'!$D$5:$D$1004,$B65,'Cost Log'!$E$5:$E$1004,$C65))</f>
        <v/>
      </c>
      <c r="I65" s="7">
        <f>IF($B65="","",$G65+$H65)</f>
        <v/>
      </c>
      <c r="J65" s="7">
        <f>IF($B65="","",$I65-$F65)</f>
        <v/>
      </c>
      <c r="K65" s="8">
        <f>IF($B65="","",IFERROR($I65/$F65,0))</f>
        <v/>
      </c>
      <c r="L65" s="9">
        <f>IF($B65="","",IF(COUNTIF('Cost Codes'!$B$5:$B$104,$C65)=0,"Unknown code","OK"))</f>
        <v/>
      </c>
    </row>
    <row r="66" spans="4:12">
      <c r="D66" s="9">
        <f>IF($B66="","",VLOOKUP($C66,'Cost Codes'!$B$5:$C$104,2,FALSE))</f>
        <v/>
      </c>
      <c r="E66" s="9">
        <f>IF($B66="","",VLOOKUP($C66,'Cost Codes'!$B$5:$D$104,3,FALSE))</f>
        <v/>
      </c>
      <c r="F66" s="6"/>
      <c r="G66" s="7">
        <f>IF($B66="","",SUMIFS(Timesheets!$J$5:$J$1004,Timesheets!$F$5:$F$1004,$B66,Timesheets!$G$5:$G$1004,$C66))</f>
        <v/>
      </c>
      <c r="H66" s="7">
        <f>IF($B66="","",SUMIFS('Cost Log'!$I$5:$I$1004,'Cost Log'!$D$5:$D$1004,$B66,'Cost Log'!$E$5:$E$1004,$C66))</f>
        <v/>
      </c>
      <c r="I66" s="7">
        <f>IF($B66="","",$G66+$H66)</f>
        <v/>
      </c>
      <c r="J66" s="7">
        <f>IF($B66="","",$I66-$F66)</f>
        <v/>
      </c>
      <c r="K66" s="8">
        <f>IF($B66="","",IFERROR($I66/$F66,0))</f>
        <v/>
      </c>
      <c r="L66" s="9">
        <f>IF($B66="","",IF(COUNTIF('Cost Codes'!$B$5:$B$104,$C66)=0,"Unknown code","OK"))</f>
        <v/>
      </c>
    </row>
    <row r="67" spans="4:12">
      <c r="D67" s="9">
        <f>IF($B67="","",VLOOKUP($C67,'Cost Codes'!$B$5:$C$104,2,FALSE))</f>
        <v/>
      </c>
      <c r="E67" s="9">
        <f>IF($B67="","",VLOOKUP($C67,'Cost Codes'!$B$5:$D$104,3,FALSE))</f>
        <v/>
      </c>
      <c r="F67" s="6"/>
      <c r="G67" s="7">
        <f>IF($B67="","",SUMIFS(Timesheets!$J$5:$J$1004,Timesheets!$F$5:$F$1004,$B67,Timesheets!$G$5:$G$1004,$C67))</f>
        <v/>
      </c>
      <c r="H67" s="7">
        <f>IF($B67="","",SUMIFS('Cost Log'!$I$5:$I$1004,'Cost Log'!$D$5:$D$1004,$B67,'Cost Log'!$E$5:$E$1004,$C67))</f>
        <v/>
      </c>
      <c r="I67" s="7">
        <f>IF($B67="","",$G67+$H67)</f>
        <v/>
      </c>
      <c r="J67" s="7">
        <f>IF($B67="","",$I67-$F67)</f>
        <v/>
      </c>
      <c r="K67" s="8">
        <f>IF($B67="","",IFERROR($I67/$F67,0))</f>
        <v/>
      </c>
      <c r="L67" s="9">
        <f>IF($B67="","",IF(COUNTIF('Cost Codes'!$B$5:$B$104,$C67)=0,"Unknown code","OK"))</f>
        <v/>
      </c>
    </row>
    <row r="68" spans="4:12">
      <c r="D68" s="9">
        <f>IF($B68="","",VLOOKUP($C68,'Cost Codes'!$B$5:$C$104,2,FALSE))</f>
        <v/>
      </c>
      <c r="E68" s="9">
        <f>IF($B68="","",VLOOKUP($C68,'Cost Codes'!$B$5:$D$104,3,FALSE))</f>
        <v/>
      </c>
      <c r="F68" s="6"/>
      <c r="G68" s="7">
        <f>IF($B68="","",SUMIFS(Timesheets!$J$5:$J$1004,Timesheets!$F$5:$F$1004,$B68,Timesheets!$G$5:$G$1004,$C68))</f>
        <v/>
      </c>
      <c r="H68" s="7">
        <f>IF($B68="","",SUMIFS('Cost Log'!$I$5:$I$1004,'Cost Log'!$D$5:$D$1004,$B68,'Cost Log'!$E$5:$E$1004,$C68))</f>
        <v/>
      </c>
      <c r="I68" s="7">
        <f>IF($B68="","",$G68+$H68)</f>
        <v/>
      </c>
      <c r="J68" s="7">
        <f>IF($B68="","",$I68-$F68)</f>
        <v/>
      </c>
      <c r="K68" s="8">
        <f>IF($B68="","",IFERROR($I68/$F68,0))</f>
        <v/>
      </c>
      <c r="L68" s="9">
        <f>IF($B68="","",IF(COUNTIF('Cost Codes'!$B$5:$B$104,$C68)=0,"Unknown code","OK"))</f>
        <v/>
      </c>
    </row>
    <row r="69" spans="4:12">
      <c r="D69" s="9">
        <f>IF($B69="","",VLOOKUP($C69,'Cost Codes'!$B$5:$C$104,2,FALSE))</f>
        <v/>
      </c>
      <c r="E69" s="9">
        <f>IF($B69="","",VLOOKUP($C69,'Cost Codes'!$B$5:$D$104,3,FALSE))</f>
        <v/>
      </c>
      <c r="F69" s="6"/>
      <c r="G69" s="7">
        <f>IF($B69="","",SUMIFS(Timesheets!$J$5:$J$1004,Timesheets!$F$5:$F$1004,$B69,Timesheets!$G$5:$G$1004,$C69))</f>
        <v/>
      </c>
      <c r="H69" s="7">
        <f>IF($B69="","",SUMIFS('Cost Log'!$I$5:$I$1004,'Cost Log'!$D$5:$D$1004,$B69,'Cost Log'!$E$5:$E$1004,$C69))</f>
        <v/>
      </c>
      <c r="I69" s="7">
        <f>IF($B69="","",$G69+$H69)</f>
        <v/>
      </c>
      <c r="J69" s="7">
        <f>IF($B69="","",$I69-$F69)</f>
        <v/>
      </c>
      <c r="K69" s="8">
        <f>IF($B69="","",IFERROR($I69/$F69,0))</f>
        <v/>
      </c>
      <c r="L69" s="9">
        <f>IF($B69="","",IF(COUNTIF('Cost Codes'!$B$5:$B$104,$C69)=0,"Unknown code","OK"))</f>
        <v/>
      </c>
    </row>
    <row r="70" spans="4:12">
      <c r="D70" s="9">
        <f>IF($B70="","",VLOOKUP($C70,'Cost Codes'!$B$5:$C$104,2,FALSE))</f>
        <v/>
      </c>
      <c r="E70" s="9">
        <f>IF($B70="","",VLOOKUP($C70,'Cost Codes'!$B$5:$D$104,3,FALSE))</f>
        <v/>
      </c>
      <c r="F70" s="6"/>
      <c r="G70" s="7">
        <f>IF($B70="","",SUMIFS(Timesheets!$J$5:$J$1004,Timesheets!$F$5:$F$1004,$B70,Timesheets!$G$5:$G$1004,$C70))</f>
        <v/>
      </c>
      <c r="H70" s="7">
        <f>IF($B70="","",SUMIFS('Cost Log'!$I$5:$I$1004,'Cost Log'!$D$5:$D$1004,$B70,'Cost Log'!$E$5:$E$1004,$C70))</f>
        <v/>
      </c>
      <c r="I70" s="7">
        <f>IF($B70="","",$G70+$H70)</f>
        <v/>
      </c>
      <c r="J70" s="7">
        <f>IF($B70="","",$I70-$F70)</f>
        <v/>
      </c>
      <c r="K70" s="8">
        <f>IF($B70="","",IFERROR($I70/$F70,0))</f>
        <v/>
      </c>
      <c r="L70" s="9">
        <f>IF($B70="","",IF(COUNTIF('Cost Codes'!$B$5:$B$104,$C70)=0,"Unknown code","OK"))</f>
        <v/>
      </c>
    </row>
    <row r="71" spans="4:12">
      <c r="D71" s="9">
        <f>IF($B71="","",VLOOKUP($C71,'Cost Codes'!$B$5:$C$104,2,FALSE))</f>
        <v/>
      </c>
      <c r="E71" s="9">
        <f>IF($B71="","",VLOOKUP($C71,'Cost Codes'!$B$5:$D$104,3,FALSE))</f>
        <v/>
      </c>
      <c r="F71" s="6"/>
      <c r="G71" s="7">
        <f>IF($B71="","",SUMIFS(Timesheets!$J$5:$J$1004,Timesheets!$F$5:$F$1004,$B71,Timesheets!$G$5:$G$1004,$C71))</f>
        <v/>
      </c>
      <c r="H71" s="7">
        <f>IF($B71="","",SUMIFS('Cost Log'!$I$5:$I$1004,'Cost Log'!$D$5:$D$1004,$B71,'Cost Log'!$E$5:$E$1004,$C71))</f>
        <v/>
      </c>
      <c r="I71" s="7">
        <f>IF($B71="","",$G71+$H71)</f>
        <v/>
      </c>
      <c r="J71" s="7">
        <f>IF($B71="","",$I71-$F71)</f>
        <v/>
      </c>
      <c r="K71" s="8">
        <f>IF($B71="","",IFERROR($I71/$F71,0))</f>
        <v/>
      </c>
      <c r="L71" s="9">
        <f>IF($B71="","",IF(COUNTIF('Cost Codes'!$B$5:$B$104,$C71)=0,"Unknown code","OK"))</f>
        <v/>
      </c>
    </row>
    <row r="72" spans="4:12">
      <c r="D72" s="9">
        <f>IF($B72="","",VLOOKUP($C72,'Cost Codes'!$B$5:$C$104,2,FALSE))</f>
        <v/>
      </c>
      <c r="E72" s="9">
        <f>IF($B72="","",VLOOKUP($C72,'Cost Codes'!$B$5:$D$104,3,FALSE))</f>
        <v/>
      </c>
      <c r="F72" s="6"/>
      <c r="G72" s="7">
        <f>IF($B72="","",SUMIFS(Timesheets!$J$5:$J$1004,Timesheets!$F$5:$F$1004,$B72,Timesheets!$G$5:$G$1004,$C72))</f>
        <v/>
      </c>
      <c r="H72" s="7">
        <f>IF($B72="","",SUMIFS('Cost Log'!$I$5:$I$1004,'Cost Log'!$D$5:$D$1004,$B72,'Cost Log'!$E$5:$E$1004,$C72))</f>
        <v/>
      </c>
      <c r="I72" s="7">
        <f>IF($B72="","",$G72+$H72)</f>
        <v/>
      </c>
      <c r="J72" s="7">
        <f>IF($B72="","",$I72-$F72)</f>
        <v/>
      </c>
      <c r="K72" s="8">
        <f>IF($B72="","",IFERROR($I72/$F72,0))</f>
        <v/>
      </c>
      <c r="L72" s="9">
        <f>IF($B72="","",IF(COUNTIF('Cost Codes'!$B$5:$B$104,$C72)=0,"Unknown code","OK"))</f>
        <v/>
      </c>
    </row>
    <row r="73" spans="4:12">
      <c r="D73" s="9">
        <f>IF($B73="","",VLOOKUP($C73,'Cost Codes'!$B$5:$C$104,2,FALSE))</f>
        <v/>
      </c>
      <c r="E73" s="9">
        <f>IF($B73="","",VLOOKUP($C73,'Cost Codes'!$B$5:$D$104,3,FALSE))</f>
        <v/>
      </c>
      <c r="F73" s="6"/>
      <c r="G73" s="7">
        <f>IF($B73="","",SUMIFS(Timesheets!$J$5:$J$1004,Timesheets!$F$5:$F$1004,$B73,Timesheets!$G$5:$G$1004,$C73))</f>
        <v/>
      </c>
      <c r="H73" s="7">
        <f>IF($B73="","",SUMIFS('Cost Log'!$I$5:$I$1004,'Cost Log'!$D$5:$D$1004,$B73,'Cost Log'!$E$5:$E$1004,$C73))</f>
        <v/>
      </c>
      <c r="I73" s="7">
        <f>IF($B73="","",$G73+$H73)</f>
        <v/>
      </c>
      <c r="J73" s="7">
        <f>IF($B73="","",$I73-$F73)</f>
        <v/>
      </c>
      <c r="K73" s="8">
        <f>IF($B73="","",IFERROR($I73/$F73,0))</f>
        <v/>
      </c>
      <c r="L73" s="9">
        <f>IF($B73="","",IF(COUNTIF('Cost Codes'!$B$5:$B$104,$C73)=0,"Unknown code","OK"))</f>
        <v/>
      </c>
    </row>
    <row r="74" spans="4:12">
      <c r="D74" s="9">
        <f>IF($B74="","",VLOOKUP($C74,'Cost Codes'!$B$5:$C$104,2,FALSE))</f>
        <v/>
      </c>
      <c r="E74" s="9">
        <f>IF($B74="","",VLOOKUP($C74,'Cost Codes'!$B$5:$D$104,3,FALSE))</f>
        <v/>
      </c>
      <c r="F74" s="6"/>
      <c r="G74" s="7">
        <f>IF($B74="","",SUMIFS(Timesheets!$J$5:$J$1004,Timesheets!$F$5:$F$1004,$B74,Timesheets!$G$5:$G$1004,$C74))</f>
        <v/>
      </c>
      <c r="H74" s="7">
        <f>IF($B74="","",SUMIFS('Cost Log'!$I$5:$I$1004,'Cost Log'!$D$5:$D$1004,$B74,'Cost Log'!$E$5:$E$1004,$C74))</f>
        <v/>
      </c>
      <c r="I74" s="7">
        <f>IF($B74="","",$G74+$H74)</f>
        <v/>
      </c>
      <c r="J74" s="7">
        <f>IF($B74="","",$I74-$F74)</f>
        <v/>
      </c>
      <c r="K74" s="8">
        <f>IF($B74="","",IFERROR($I74/$F74,0))</f>
        <v/>
      </c>
      <c r="L74" s="9">
        <f>IF($B74="","",IF(COUNTIF('Cost Codes'!$B$5:$B$104,$C74)=0,"Unknown code","OK"))</f>
        <v/>
      </c>
    </row>
    <row r="75" spans="4:12">
      <c r="D75" s="9">
        <f>IF($B75="","",VLOOKUP($C75,'Cost Codes'!$B$5:$C$104,2,FALSE))</f>
        <v/>
      </c>
      <c r="E75" s="9">
        <f>IF($B75="","",VLOOKUP($C75,'Cost Codes'!$B$5:$D$104,3,FALSE))</f>
        <v/>
      </c>
      <c r="F75" s="6"/>
      <c r="G75" s="7">
        <f>IF($B75="","",SUMIFS(Timesheets!$J$5:$J$1004,Timesheets!$F$5:$F$1004,$B75,Timesheets!$G$5:$G$1004,$C75))</f>
        <v/>
      </c>
      <c r="H75" s="7">
        <f>IF($B75="","",SUMIFS('Cost Log'!$I$5:$I$1004,'Cost Log'!$D$5:$D$1004,$B75,'Cost Log'!$E$5:$E$1004,$C75))</f>
        <v/>
      </c>
      <c r="I75" s="7">
        <f>IF($B75="","",$G75+$H75)</f>
        <v/>
      </c>
      <c r="J75" s="7">
        <f>IF($B75="","",$I75-$F75)</f>
        <v/>
      </c>
      <c r="K75" s="8">
        <f>IF($B75="","",IFERROR($I75/$F75,0))</f>
        <v/>
      </c>
      <c r="L75" s="9">
        <f>IF($B75="","",IF(COUNTIF('Cost Codes'!$B$5:$B$104,$C75)=0,"Unknown code","OK"))</f>
        <v/>
      </c>
    </row>
    <row r="76" spans="4:12">
      <c r="D76" s="9">
        <f>IF($B76="","",VLOOKUP($C76,'Cost Codes'!$B$5:$C$104,2,FALSE))</f>
        <v/>
      </c>
      <c r="E76" s="9">
        <f>IF($B76="","",VLOOKUP($C76,'Cost Codes'!$B$5:$D$104,3,FALSE))</f>
        <v/>
      </c>
      <c r="F76" s="6"/>
      <c r="G76" s="7">
        <f>IF($B76="","",SUMIFS(Timesheets!$J$5:$J$1004,Timesheets!$F$5:$F$1004,$B76,Timesheets!$G$5:$G$1004,$C76))</f>
        <v/>
      </c>
      <c r="H76" s="7">
        <f>IF($B76="","",SUMIFS('Cost Log'!$I$5:$I$1004,'Cost Log'!$D$5:$D$1004,$B76,'Cost Log'!$E$5:$E$1004,$C76))</f>
        <v/>
      </c>
      <c r="I76" s="7">
        <f>IF($B76="","",$G76+$H76)</f>
        <v/>
      </c>
      <c r="J76" s="7">
        <f>IF($B76="","",$I76-$F76)</f>
        <v/>
      </c>
      <c r="K76" s="8">
        <f>IF($B76="","",IFERROR($I76/$F76,0))</f>
        <v/>
      </c>
      <c r="L76" s="9">
        <f>IF($B76="","",IF(COUNTIF('Cost Codes'!$B$5:$B$104,$C76)=0,"Unknown code","OK"))</f>
        <v/>
      </c>
    </row>
    <row r="77" spans="4:12">
      <c r="D77" s="9">
        <f>IF($B77="","",VLOOKUP($C77,'Cost Codes'!$B$5:$C$104,2,FALSE))</f>
        <v/>
      </c>
      <c r="E77" s="9">
        <f>IF($B77="","",VLOOKUP($C77,'Cost Codes'!$B$5:$D$104,3,FALSE))</f>
        <v/>
      </c>
      <c r="F77" s="6"/>
      <c r="G77" s="7">
        <f>IF($B77="","",SUMIFS(Timesheets!$J$5:$J$1004,Timesheets!$F$5:$F$1004,$B77,Timesheets!$G$5:$G$1004,$C77))</f>
        <v/>
      </c>
      <c r="H77" s="7">
        <f>IF($B77="","",SUMIFS('Cost Log'!$I$5:$I$1004,'Cost Log'!$D$5:$D$1004,$B77,'Cost Log'!$E$5:$E$1004,$C77))</f>
        <v/>
      </c>
      <c r="I77" s="7">
        <f>IF($B77="","",$G77+$H77)</f>
        <v/>
      </c>
      <c r="J77" s="7">
        <f>IF($B77="","",$I77-$F77)</f>
        <v/>
      </c>
      <c r="K77" s="8">
        <f>IF($B77="","",IFERROR($I77/$F77,0))</f>
        <v/>
      </c>
      <c r="L77" s="9">
        <f>IF($B77="","",IF(COUNTIF('Cost Codes'!$B$5:$B$104,$C77)=0,"Unknown code","OK"))</f>
        <v/>
      </c>
    </row>
    <row r="78" spans="4:12">
      <c r="D78" s="9">
        <f>IF($B78="","",VLOOKUP($C78,'Cost Codes'!$B$5:$C$104,2,FALSE))</f>
        <v/>
      </c>
      <c r="E78" s="9">
        <f>IF($B78="","",VLOOKUP($C78,'Cost Codes'!$B$5:$D$104,3,FALSE))</f>
        <v/>
      </c>
      <c r="F78" s="6"/>
      <c r="G78" s="7">
        <f>IF($B78="","",SUMIFS(Timesheets!$J$5:$J$1004,Timesheets!$F$5:$F$1004,$B78,Timesheets!$G$5:$G$1004,$C78))</f>
        <v/>
      </c>
      <c r="H78" s="7">
        <f>IF($B78="","",SUMIFS('Cost Log'!$I$5:$I$1004,'Cost Log'!$D$5:$D$1004,$B78,'Cost Log'!$E$5:$E$1004,$C78))</f>
        <v/>
      </c>
      <c r="I78" s="7">
        <f>IF($B78="","",$G78+$H78)</f>
        <v/>
      </c>
      <c r="J78" s="7">
        <f>IF($B78="","",$I78-$F78)</f>
        <v/>
      </c>
      <c r="K78" s="8">
        <f>IF($B78="","",IFERROR($I78/$F78,0))</f>
        <v/>
      </c>
      <c r="L78" s="9">
        <f>IF($B78="","",IF(COUNTIF('Cost Codes'!$B$5:$B$104,$C78)=0,"Unknown code","OK"))</f>
        <v/>
      </c>
    </row>
    <row r="79" spans="4:12">
      <c r="D79" s="9">
        <f>IF($B79="","",VLOOKUP($C79,'Cost Codes'!$B$5:$C$104,2,FALSE))</f>
        <v/>
      </c>
      <c r="E79" s="9">
        <f>IF($B79="","",VLOOKUP($C79,'Cost Codes'!$B$5:$D$104,3,FALSE))</f>
        <v/>
      </c>
      <c r="F79" s="6"/>
      <c r="G79" s="7">
        <f>IF($B79="","",SUMIFS(Timesheets!$J$5:$J$1004,Timesheets!$F$5:$F$1004,$B79,Timesheets!$G$5:$G$1004,$C79))</f>
        <v/>
      </c>
      <c r="H79" s="7">
        <f>IF($B79="","",SUMIFS('Cost Log'!$I$5:$I$1004,'Cost Log'!$D$5:$D$1004,$B79,'Cost Log'!$E$5:$E$1004,$C79))</f>
        <v/>
      </c>
      <c r="I79" s="7">
        <f>IF($B79="","",$G79+$H79)</f>
        <v/>
      </c>
      <c r="J79" s="7">
        <f>IF($B79="","",$I79-$F79)</f>
        <v/>
      </c>
      <c r="K79" s="8">
        <f>IF($B79="","",IFERROR($I79/$F79,0))</f>
        <v/>
      </c>
      <c r="L79" s="9">
        <f>IF($B79="","",IF(COUNTIF('Cost Codes'!$B$5:$B$104,$C79)=0,"Unknown code","OK"))</f>
        <v/>
      </c>
    </row>
    <row r="80" spans="4:12">
      <c r="D80" s="9">
        <f>IF($B80="","",VLOOKUP($C80,'Cost Codes'!$B$5:$C$104,2,FALSE))</f>
        <v/>
      </c>
      <c r="E80" s="9">
        <f>IF($B80="","",VLOOKUP($C80,'Cost Codes'!$B$5:$D$104,3,FALSE))</f>
        <v/>
      </c>
      <c r="F80" s="6"/>
      <c r="G80" s="7">
        <f>IF($B80="","",SUMIFS(Timesheets!$J$5:$J$1004,Timesheets!$F$5:$F$1004,$B80,Timesheets!$G$5:$G$1004,$C80))</f>
        <v/>
      </c>
      <c r="H80" s="7">
        <f>IF($B80="","",SUMIFS('Cost Log'!$I$5:$I$1004,'Cost Log'!$D$5:$D$1004,$B80,'Cost Log'!$E$5:$E$1004,$C80))</f>
        <v/>
      </c>
      <c r="I80" s="7">
        <f>IF($B80="","",$G80+$H80)</f>
        <v/>
      </c>
      <c r="J80" s="7">
        <f>IF($B80="","",$I80-$F80)</f>
        <v/>
      </c>
      <c r="K80" s="8">
        <f>IF($B80="","",IFERROR($I80/$F80,0))</f>
        <v/>
      </c>
      <c r="L80" s="9">
        <f>IF($B80="","",IF(COUNTIF('Cost Codes'!$B$5:$B$104,$C80)=0,"Unknown code","OK"))</f>
        <v/>
      </c>
    </row>
    <row r="81" spans="4:12">
      <c r="D81" s="9">
        <f>IF($B81="","",VLOOKUP($C81,'Cost Codes'!$B$5:$C$104,2,FALSE))</f>
        <v/>
      </c>
      <c r="E81" s="9">
        <f>IF($B81="","",VLOOKUP($C81,'Cost Codes'!$B$5:$D$104,3,FALSE))</f>
        <v/>
      </c>
      <c r="F81" s="6"/>
      <c r="G81" s="7">
        <f>IF($B81="","",SUMIFS(Timesheets!$J$5:$J$1004,Timesheets!$F$5:$F$1004,$B81,Timesheets!$G$5:$G$1004,$C81))</f>
        <v/>
      </c>
      <c r="H81" s="7">
        <f>IF($B81="","",SUMIFS('Cost Log'!$I$5:$I$1004,'Cost Log'!$D$5:$D$1004,$B81,'Cost Log'!$E$5:$E$1004,$C81))</f>
        <v/>
      </c>
      <c r="I81" s="7">
        <f>IF($B81="","",$G81+$H81)</f>
        <v/>
      </c>
      <c r="J81" s="7">
        <f>IF($B81="","",$I81-$F81)</f>
        <v/>
      </c>
      <c r="K81" s="8">
        <f>IF($B81="","",IFERROR($I81/$F81,0))</f>
        <v/>
      </c>
      <c r="L81" s="9">
        <f>IF($B81="","",IF(COUNTIF('Cost Codes'!$B$5:$B$104,$C81)=0,"Unknown code","OK"))</f>
        <v/>
      </c>
    </row>
    <row r="82" spans="4:12">
      <c r="D82" s="9">
        <f>IF($B82="","",VLOOKUP($C82,'Cost Codes'!$B$5:$C$104,2,FALSE))</f>
        <v/>
      </c>
      <c r="E82" s="9">
        <f>IF($B82="","",VLOOKUP($C82,'Cost Codes'!$B$5:$D$104,3,FALSE))</f>
        <v/>
      </c>
      <c r="F82" s="6"/>
      <c r="G82" s="7">
        <f>IF($B82="","",SUMIFS(Timesheets!$J$5:$J$1004,Timesheets!$F$5:$F$1004,$B82,Timesheets!$G$5:$G$1004,$C82))</f>
        <v/>
      </c>
      <c r="H82" s="7">
        <f>IF($B82="","",SUMIFS('Cost Log'!$I$5:$I$1004,'Cost Log'!$D$5:$D$1004,$B82,'Cost Log'!$E$5:$E$1004,$C82))</f>
        <v/>
      </c>
      <c r="I82" s="7">
        <f>IF($B82="","",$G82+$H82)</f>
        <v/>
      </c>
      <c r="J82" s="7">
        <f>IF($B82="","",$I82-$F82)</f>
        <v/>
      </c>
      <c r="K82" s="8">
        <f>IF($B82="","",IFERROR($I82/$F82,0))</f>
        <v/>
      </c>
      <c r="L82" s="9">
        <f>IF($B82="","",IF(COUNTIF('Cost Codes'!$B$5:$B$104,$C82)=0,"Unknown code","OK"))</f>
        <v/>
      </c>
    </row>
    <row r="83" spans="4:12">
      <c r="D83" s="9">
        <f>IF($B83="","",VLOOKUP($C83,'Cost Codes'!$B$5:$C$104,2,FALSE))</f>
        <v/>
      </c>
      <c r="E83" s="9">
        <f>IF($B83="","",VLOOKUP($C83,'Cost Codes'!$B$5:$D$104,3,FALSE))</f>
        <v/>
      </c>
      <c r="F83" s="6"/>
      <c r="G83" s="7">
        <f>IF($B83="","",SUMIFS(Timesheets!$J$5:$J$1004,Timesheets!$F$5:$F$1004,$B83,Timesheets!$G$5:$G$1004,$C83))</f>
        <v/>
      </c>
      <c r="H83" s="7">
        <f>IF($B83="","",SUMIFS('Cost Log'!$I$5:$I$1004,'Cost Log'!$D$5:$D$1004,$B83,'Cost Log'!$E$5:$E$1004,$C83))</f>
        <v/>
      </c>
      <c r="I83" s="7">
        <f>IF($B83="","",$G83+$H83)</f>
        <v/>
      </c>
      <c r="J83" s="7">
        <f>IF($B83="","",$I83-$F83)</f>
        <v/>
      </c>
      <c r="K83" s="8">
        <f>IF($B83="","",IFERROR($I83/$F83,0))</f>
        <v/>
      </c>
      <c r="L83" s="9">
        <f>IF($B83="","",IF(COUNTIF('Cost Codes'!$B$5:$B$104,$C83)=0,"Unknown code","OK"))</f>
        <v/>
      </c>
    </row>
    <row r="84" spans="4:12">
      <c r="D84" s="9">
        <f>IF($B84="","",VLOOKUP($C84,'Cost Codes'!$B$5:$C$104,2,FALSE))</f>
        <v/>
      </c>
      <c r="E84" s="9">
        <f>IF($B84="","",VLOOKUP($C84,'Cost Codes'!$B$5:$D$104,3,FALSE))</f>
        <v/>
      </c>
      <c r="F84" s="6"/>
      <c r="G84" s="7">
        <f>IF($B84="","",SUMIFS(Timesheets!$J$5:$J$1004,Timesheets!$F$5:$F$1004,$B84,Timesheets!$G$5:$G$1004,$C84))</f>
        <v/>
      </c>
      <c r="H84" s="7">
        <f>IF($B84="","",SUMIFS('Cost Log'!$I$5:$I$1004,'Cost Log'!$D$5:$D$1004,$B84,'Cost Log'!$E$5:$E$1004,$C84))</f>
        <v/>
      </c>
      <c r="I84" s="7">
        <f>IF($B84="","",$G84+$H84)</f>
        <v/>
      </c>
      <c r="J84" s="7">
        <f>IF($B84="","",$I84-$F84)</f>
        <v/>
      </c>
      <c r="K84" s="8">
        <f>IF($B84="","",IFERROR($I84/$F84,0))</f>
        <v/>
      </c>
      <c r="L84" s="9">
        <f>IF($B84="","",IF(COUNTIF('Cost Codes'!$B$5:$B$104,$C84)=0,"Unknown code","OK"))</f>
        <v/>
      </c>
    </row>
    <row r="85" spans="4:12">
      <c r="D85" s="9">
        <f>IF($B85="","",VLOOKUP($C85,'Cost Codes'!$B$5:$C$104,2,FALSE))</f>
        <v/>
      </c>
      <c r="E85" s="9">
        <f>IF($B85="","",VLOOKUP($C85,'Cost Codes'!$B$5:$D$104,3,FALSE))</f>
        <v/>
      </c>
      <c r="F85" s="6"/>
      <c r="G85" s="7">
        <f>IF($B85="","",SUMIFS(Timesheets!$J$5:$J$1004,Timesheets!$F$5:$F$1004,$B85,Timesheets!$G$5:$G$1004,$C85))</f>
        <v/>
      </c>
      <c r="H85" s="7">
        <f>IF($B85="","",SUMIFS('Cost Log'!$I$5:$I$1004,'Cost Log'!$D$5:$D$1004,$B85,'Cost Log'!$E$5:$E$1004,$C85))</f>
        <v/>
      </c>
      <c r="I85" s="7">
        <f>IF($B85="","",$G85+$H85)</f>
        <v/>
      </c>
      <c r="J85" s="7">
        <f>IF($B85="","",$I85-$F85)</f>
        <v/>
      </c>
      <c r="K85" s="8">
        <f>IF($B85="","",IFERROR($I85/$F85,0))</f>
        <v/>
      </c>
      <c r="L85" s="9">
        <f>IF($B85="","",IF(COUNTIF('Cost Codes'!$B$5:$B$104,$C85)=0,"Unknown code","OK"))</f>
        <v/>
      </c>
    </row>
    <row r="86" spans="4:12">
      <c r="D86" s="9">
        <f>IF($B86="","",VLOOKUP($C86,'Cost Codes'!$B$5:$C$104,2,FALSE))</f>
        <v/>
      </c>
      <c r="E86" s="9">
        <f>IF($B86="","",VLOOKUP($C86,'Cost Codes'!$B$5:$D$104,3,FALSE))</f>
        <v/>
      </c>
      <c r="F86" s="6"/>
      <c r="G86" s="7">
        <f>IF($B86="","",SUMIFS(Timesheets!$J$5:$J$1004,Timesheets!$F$5:$F$1004,$B86,Timesheets!$G$5:$G$1004,$C86))</f>
        <v/>
      </c>
      <c r="H86" s="7">
        <f>IF($B86="","",SUMIFS('Cost Log'!$I$5:$I$1004,'Cost Log'!$D$5:$D$1004,$B86,'Cost Log'!$E$5:$E$1004,$C86))</f>
        <v/>
      </c>
      <c r="I86" s="7">
        <f>IF($B86="","",$G86+$H86)</f>
        <v/>
      </c>
      <c r="J86" s="7">
        <f>IF($B86="","",$I86-$F86)</f>
        <v/>
      </c>
      <c r="K86" s="8">
        <f>IF($B86="","",IFERROR($I86/$F86,0))</f>
        <v/>
      </c>
      <c r="L86" s="9">
        <f>IF($B86="","",IF(COUNTIF('Cost Codes'!$B$5:$B$104,$C86)=0,"Unknown code","OK"))</f>
        <v/>
      </c>
    </row>
    <row r="87" spans="4:12">
      <c r="D87" s="9">
        <f>IF($B87="","",VLOOKUP($C87,'Cost Codes'!$B$5:$C$104,2,FALSE))</f>
        <v/>
      </c>
      <c r="E87" s="9">
        <f>IF($B87="","",VLOOKUP($C87,'Cost Codes'!$B$5:$D$104,3,FALSE))</f>
        <v/>
      </c>
      <c r="F87" s="6"/>
      <c r="G87" s="7">
        <f>IF($B87="","",SUMIFS(Timesheets!$J$5:$J$1004,Timesheets!$F$5:$F$1004,$B87,Timesheets!$G$5:$G$1004,$C87))</f>
        <v/>
      </c>
      <c r="H87" s="7">
        <f>IF($B87="","",SUMIFS('Cost Log'!$I$5:$I$1004,'Cost Log'!$D$5:$D$1004,$B87,'Cost Log'!$E$5:$E$1004,$C87))</f>
        <v/>
      </c>
      <c r="I87" s="7">
        <f>IF($B87="","",$G87+$H87)</f>
        <v/>
      </c>
      <c r="J87" s="7">
        <f>IF($B87="","",$I87-$F87)</f>
        <v/>
      </c>
      <c r="K87" s="8">
        <f>IF($B87="","",IFERROR($I87/$F87,0))</f>
        <v/>
      </c>
      <c r="L87" s="9">
        <f>IF($B87="","",IF(COUNTIF('Cost Codes'!$B$5:$B$104,$C87)=0,"Unknown code","OK"))</f>
        <v/>
      </c>
    </row>
    <row r="88" spans="4:12">
      <c r="D88" s="9">
        <f>IF($B88="","",VLOOKUP($C88,'Cost Codes'!$B$5:$C$104,2,FALSE))</f>
        <v/>
      </c>
      <c r="E88" s="9">
        <f>IF($B88="","",VLOOKUP($C88,'Cost Codes'!$B$5:$D$104,3,FALSE))</f>
        <v/>
      </c>
      <c r="F88" s="6"/>
      <c r="G88" s="7">
        <f>IF($B88="","",SUMIFS(Timesheets!$J$5:$J$1004,Timesheets!$F$5:$F$1004,$B88,Timesheets!$G$5:$G$1004,$C88))</f>
        <v/>
      </c>
      <c r="H88" s="7">
        <f>IF($B88="","",SUMIFS('Cost Log'!$I$5:$I$1004,'Cost Log'!$D$5:$D$1004,$B88,'Cost Log'!$E$5:$E$1004,$C88))</f>
        <v/>
      </c>
      <c r="I88" s="7">
        <f>IF($B88="","",$G88+$H88)</f>
        <v/>
      </c>
      <c r="J88" s="7">
        <f>IF($B88="","",$I88-$F88)</f>
        <v/>
      </c>
      <c r="K88" s="8">
        <f>IF($B88="","",IFERROR($I88/$F88,0))</f>
        <v/>
      </c>
      <c r="L88" s="9">
        <f>IF($B88="","",IF(COUNTIF('Cost Codes'!$B$5:$B$104,$C88)=0,"Unknown code","OK"))</f>
        <v/>
      </c>
    </row>
    <row r="89" spans="4:12">
      <c r="D89" s="9">
        <f>IF($B89="","",VLOOKUP($C89,'Cost Codes'!$B$5:$C$104,2,FALSE))</f>
        <v/>
      </c>
      <c r="E89" s="9">
        <f>IF($B89="","",VLOOKUP($C89,'Cost Codes'!$B$5:$D$104,3,FALSE))</f>
        <v/>
      </c>
      <c r="F89" s="6"/>
      <c r="G89" s="7">
        <f>IF($B89="","",SUMIFS(Timesheets!$J$5:$J$1004,Timesheets!$F$5:$F$1004,$B89,Timesheets!$G$5:$G$1004,$C89))</f>
        <v/>
      </c>
      <c r="H89" s="7">
        <f>IF($B89="","",SUMIFS('Cost Log'!$I$5:$I$1004,'Cost Log'!$D$5:$D$1004,$B89,'Cost Log'!$E$5:$E$1004,$C89))</f>
        <v/>
      </c>
      <c r="I89" s="7">
        <f>IF($B89="","",$G89+$H89)</f>
        <v/>
      </c>
      <c r="J89" s="7">
        <f>IF($B89="","",$I89-$F89)</f>
        <v/>
      </c>
      <c r="K89" s="8">
        <f>IF($B89="","",IFERROR($I89/$F89,0))</f>
        <v/>
      </c>
      <c r="L89" s="9">
        <f>IF($B89="","",IF(COUNTIF('Cost Codes'!$B$5:$B$104,$C89)=0,"Unknown code","OK"))</f>
        <v/>
      </c>
    </row>
    <row r="90" spans="4:12">
      <c r="D90" s="9">
        <f>IF($B90="","",VLOOKUP($C90,'Cost Codes'!$B$5:$C$104,2,FALSE))</f>
        <v/>
      </c>
      <c r="E90" s="9">
        <f>IF($B90="","",VLOOKUP($C90,'Cost Codes'!$B$5:$D$104,3,FALSE))</f>
        <v/>
      </c>
      <c r="F90" s="6"/>
      <c r="G90" s="7">
        <f>IF($B90="","",SUMIFS(Timesheets!$J$5:$J$1004,Timesheets!$F$5:$F$1004,$B90,Timesheets!$G$5:$G$1004,$C90))</f>
        <v/>
      </c>
      <c r="H90" s="7">
        <f>IF($B90="","",SUMIFS('Cost Log'!$I$5:$I$1004,'Cost Log'!$D$5:$D$1004,$B90,'Cost Log'!$E$5:$E$1004,$C90))</f>
        <v/>
      </c>
      <c r="I90" s="7">
        <f>IF($B90="","",$G90+$H90)</f>
        <v/>
      </c>
      <c r="J90" s="7">
        <f>IF($B90="","",$I90-$F90)</f>
        <v/>
      </c>
      <c r="K90" s="8">
        <f>IF($B90="","",IFERROR($I90/$F90,0))</f>
        <v/>
      </c>
      <c r="L90" s="9">
        <f>IF($B90="","",IF(COUNTIF('Cost Codes'!$B$5:$B$104,$C90)=0,"Unknown code","OK"))</f>
        <v/>
      </c>
    </row>
    <row r="91" spans="4:12">
      <c r="D91" s="9">
        <f>IF($B91="","",VLOOKUP($C91,'Cost Codes'!$B$5:$C$104,2,FALSE))</f>
        <v/>
      </c>
      <c r="E91" s="9">
        <f>IF($B91="","",VLOOKUP($C91,'Cost Codes'!$B$5:$D$104,3,FALSE))</f>
        <v/>
      </c>
      <c r="F91" s="6"/>
      <c r="G91" s="7">
        <f>IF($B91="","",SUMIFS(Timesheets!$J$5:$J$1004,Timesheets!$F$5:$F$1004,$B91,Timesheets!$G$5:$G$1004,$C91))</f>
        <v/>
      </c>
      <c r="H91" s="7">
        <f>IF($B91="","",SUMIFS('Cost Log'!$I$5:$I$1004,'Cost Log'!$D$5:$D$1004,$B91,'Cost Log'!$E$5:$E$1004,$C91))</f>
        <v/>
      </c>
      <c r="I91" s="7">
        <f>IF($B91="","",$G91+$H91)</f>
        <v/>
      </c>
      <c r="J91" s="7">
        <f>IF($B91="","",$I91-$F91)</f>
        <v/>
      </c>
      <c r="K91" s="8">
        <f>IF($B91="","",IFERROR($I91/$F91,0))</f>
        <v/>
      </c>
      <c r="L91" s="9">
        <f>IF($B91="","",IF(COUNTIF('Cost Codes'!$B$5:$B$104,$C91)=0,"Unknown code","OK"))</f>
        <v/>
      </c>
    </row>
    <row r="92" spans="4:12">
      <c r="D92" s="9">
        <f>IF($B92="","",VLOOKUP($C92,'Cost Codes'!$B$5:$C$104,2,FALSE))</f>
        <v/>
      </c>
      <c r="E92" s="9">
        <f>IF($B92="","",VLOOKUP($C92,'Cost Codes'!$B$5:$D$104,3,FALSE))</f>
        <v/>
      </c>
      <c r="F92" s="6"/>
      <c r="G92" s="7">
        <f>IF($B92="","",SUMIFS(Timesheets!$J$5:$J$1004,Timesheets!$F$5:$F$1004,$B92,Timesheets!$G$5:$G$1004,$C92))</f>
        <v/>
      </c>
      <c r="H92" s="7">
        <f>IF($B92="","",SUMIFS('Cost Log'!$I$5:$I$1004,'Cost Log'!$D$5:$D$1004,$B92,'Cost Log'!$E$5:$E$1004,$C92))</f>
        <v/>
      </c>
      <c r="I92" s="7">
        <f>IF($B92="","",$G92+$H92)</f>
        <v/>
      </c>
      <c r="J92" s="7">
        <f>IF($B92="","",$I92-$F92)</f>
        <v/>
      </c>
      <c r="K92" s="8">
        <f>IF($B92="","",IFERROR($I92/$F92,0))</f>
        <v/>
      </c>
      <c r="L92" s="9">
        <f>IF($B92="","",IF(COUNTIF('Cost Codes'!$B$5:$B$104,$C92)=0,"Unknown code","OK"))</f>
        <v/>
      </c>
    </row>
    <row r="93" spans="4:12">
      <c r="D93" s="9">
        <f>IF($B93="","",VLOOKUP($C93,'Cost Codes'!$B$5:$C$104,2,FALSE))</f>
        <v/>
      </c>
      <c r="E93" s="9">
        <f>IF($B93="","",VLOOKUP($C93,'Cost Codes'!$B$5:$D$104,3,FALSE))</f>
        <v/>
      </c>
      <c r="F93" s="6"/>
      <c r="G93" s="7">
        <f>IF($B93="","",SUMIFS(Timesheets!$J$5:$J$1004,Timesheets!$F$5:$F$1004,$B93,Timesheets!$G$5:$G$1004,$C93))</f>
        <v/>
      </c>
      <c r="H93" s="7">
        <f>IF($B93="","",SUMIFS('Cost Log'!$I$5:$I$1004,'Cost Log'!$D$5:$D$1004,$B93,'Cost Log'!$E$5:$E$1004,$C93))</f>
        <v/>
      </c>
      <c r="I93" s="7">
        <f>IF($B93="","",$G93+$H93)</f>
        <v/>
      </c>
      <c r="J93" s="7">
        <f>IF($B93="","",$I93-$F93)</f>
        <v/>
      </c>
      <c r="K93" s="8">
        <f>IF($B93="","",IFERROR($I93/$F93,0))</f>
        <v/>
      </c>
      <c r="L93" s="9">
        <f>IF($B93="","",IF(COUNTIF('Cost Codes'!$B$5:$B$104,$C93)=0,"Unknown code","OK"))</f>
        <v/>
      </c>
    </row>
    <row r="94" spans="4:12">
      <c r="D94" s="9">
        <f>IF($B94="","",VLOOKUP($C94,'Cost Codes'!$B$5:$C$104,2,FALSE))</f>
        <v/>
      </c>
      <c r="E94" s="9">
        <f>IF($B94="","",VLOOKUP($C94,'Cost Codes'!$B$5:$D$104,3,FALSE))</f>
        <v/>
      </c>
      <c r="F94" s="6"/>
      <c r="G94" s="7">
        <f>IF($B94="","",SUMIFS(Timesheets!$J$5:$J$1004,Timesheets!$F$5:$F$1004,$B94,Timesheets!$G$5:$G$1004,$C94))</f>
        <v/>
      </c>
      <c r="H94" s="7">
        <f>IF($B94="","",SUMIFS('Cost Log'!$I$5:$I$1004,'Cost Log'!$D$5:$D$1004,$B94,'Cost Log'!$E$5:$E$1004,$C94))</f>
        <v/>
      </c>
      <c r="I94" s="7">
        <f>IF($B94="","",$G94+$H94)</f>
        <v/>
      </c>
      <c r="J94" s="7">
        <f>IF($B94="","",$I94-$F94)</f>
        <v/>
      </c>
      <c r="K94" s="8">
        <f>IF($B94="","",IFERROR($I94/$F94,0))</f>
        <v/>
      </c>
      <c r="L94" s="9">
        <f>IF($B94="","",IF(COUNTIF('Cost Codes'!$B$5:$B$104,$C94)=0,"Unknown code","OK"))</f>
        <v/>
      </c>
    </row>
    <row r="95" spans="4:12">
      <c r="D95" s="9">
        <f>IF($B95="","",VLOOKUP($C95,'Cost Codes'!$B$5:$C$104,2,FALSE))</f>
        <v/>
      </c>
      <c r="E95" s="9">
        <f>IF($B95="","",VLOOKUP($C95,'Cost Codes'!$B$5:$D$104,3,FALSE))</f>
        <v/>
      </c>
      <c r="F95" s="6"/>
      <c r="G95" s="7">
        <f>IF($B95="","",SUMIFS(Timesheets!$J$5:$J$1004,Timesheets!$F$5:$F$1004,$B95,Timesheets!$G$5:$G$1004,$C95))</f>
        <v/>
      </c>
      <c r="H95" s="7">
        <f>IF($B95="","",SUMIFS('Cost Log'!$I$5:$I$1004,'Cost Log'!$D$5:$D$1004,$B95,'Cost Log'!$E$5:$E$1004,$C95))</f>
        <v/>
      </c>
      <c r="I95" s="7">
        <f>IF($B95="","",$G95+$H95)</f>
        <v/>
      </c>
      <c r="J95" s="7">
        <f>IF($B95="","",$I95-$F95)</f>
        <v/>
      </c>
      <c r="K95" s="8">
        <f>IF($B95="","",IFERROR($I95/$F95,0))</f>
        <v/>
      </c>
      <c r="L95" s="9">
        <f>IF($B95="","",IF(COUNTIF('Cost Codes'!$B$5:$B$104,$C95)=0,"Unknown code","OK"))</f>
        <v/>
      </c>
    </row>
    <row r="96" spans="4:12">
      <c r="D96" s="9">
        <f>IF($B96="","",VLOOKUP($C96,'Cost Codes'!$B$5:$C$104,2,FALSE))</f>
        <v/>
      </c>
      <c r="E96" s="9">
        <f>IF($B96="","",VLOOKUP($C96,'Cost Codes'!$B$5:$D$104,3,FALSE))</f>
        <v/>
      </c>
      <c r="F96" s="6"/>
      <c r="G96" s="7">
        <f>IF($B96="","",SUMIFS(Timesheets!$J$5:$J$1004,Timesheets!$F$5:$F$1004,$B96,Timesheets!$G$5:$G$1004,$C96))</f>
        <v/>
      </c>
      <c r="H96" s="7">
        <f>IF($B96="","",SUMIFS('Cost Log'!$I$5:$I$1004,'Cost Log'!$D$5:$D$1004,$B96,'Cost Log'!$E$5:$E$1004,$C96))</f>
        <v/>
      </c>
      <c r="I96" s="7">
        <f>IF($B96="","",$G96+$H96)</f>
        <v/>
      </c>
      <c r="J96" s="7">
        <f>IF($B96="","",$I96-$F96)</f>
        <v/>
      </c>
      <c r="K96" s="8">
        <f>IF($B96="","",IFERROR($I96/$F96,0))</f>
        <v/>
      </c>
      <c r="L96" s="9">
        <f>IF($B96="","",IF(COUNTIF('Cost Codes'!$B$5:$B$104,$C96)=0,"Unknown code","OK"))</f>
        <v/>
      </c>
    </row>
    <row r="97" spans="4:12">
      <c r="D97" s="9">
        <f>IF($B97="","",VLOOKUP($C97,'Cost Codes'!$B$5:$C$104,2,FALSE))</f>
        <v/>
      </c>
      <c r="E97" s="9">
        <f>IF($B97="","",VLOOKUP($C97,'Cost Codes'!$B$5:$D$104,3,FALSE))</f>
        <v/>
      </c>
      <c r="F97" s="6"/>
      <c r="G97" s="7">
        <f>IF($B97="","",SUMIFS(Timesheets!$J$5:$J$1004,Timesheets!$F$5:$F$1004,$B97,Timesheets!$G$5:$G$1004,$C97))</f>
        <v/>
      </c>
      <c r="H97" s="7">
        <f>IF($B97="","",SUMIFS('Cost Log'!$I$5:$I$1004,'Cost Log'!$D$5:$D$1004,$B97,'Cost Log'!$E$5:$E$1004,$C97))</f>
        <v/>
      </c>
      <c r="I97" s="7">
        <f>IF($B97="","",$G97+$H97)</f>
        <v/>
      </c>
      <c r="J97" s="7">
        <f>IF($B97="","",$I97-$F97)</f>
        <v/>
      </c>
      <c r="K97" s="8">
        <f>IF($B97="","",IFERROR($I97/$F97,0))</f>
        <v/>
      </c>
      <c r="L97" s="9">
        <f>IF($B97="","",IF(COUNTIF('Cost Codes'!$B$5:$B$104,$C97)=0,"Unknown code","OK"))</f>
        <v/>
      </c>
    </row>
    <row r="98" spans="4:12">
      <c r="D98" s="9">
        <f>IF($B98="","",VLOOKUP($C98,'Cost Codes'!$B$5:$C$104,2,FALSE))</f>
        <v/>
      </c>
      <c r="E98" s="9">
        <f>IF($B98="","",VLOOKUP($C98,'Cost Codes'!$B$5:$D$104,3,FALSE))</f>
        <v/>
      </c>
      <c r="F98" s="6"/>
      <c r="G98" s="7">
        <f>IF($B98="","",SUMIFS(Timesheets!$J$5:$J$1004,Timesheets!$F$5:$F$1004,$B98,Timesheets!$G$5:$G$1004,$C98))</f>
        <v/>
      </c>
      <c r="H98" s="7">
        <f>IF($B98="","",SUMIFS('Cost Log'!$I$5:$I$1004,'Cost Log'!$D$5:$D$1004,$B98,'Cost Log'!$E$5:$E$1004,$C98))</f>
        <v/>
      </c>
      <c r="I98" s="7">
        <f>IF($B98="","",$G98+$H98)</f>
        <v/>
      </c>
      <c r="J98" s="7">
        <f>IF($B98="","",$I98-$F98)</f>
        <v/>
      </c>
      <c r="K98" s="8">
        <f>IF($B98="","",IFERROR($I98/$F98,0))</f>
        <v/>
      </c>
      <c r="L98" s="9">
        <f>IF($B98="","",IF(COUNTIF('Cost Codes'!$B$5:$B$104,$C98)=0,"Unknown code","OK"))</f>
        <v/>
      </c>
    </row>
    <row r="99" spans="4:12">
      <c r="D99" s="9">
        <f>IF($B99="","",VLOOKUP($C99,'Cost Codes'!$B$5:$C$104,2,FALSE))</f>
        <v/>
      </c>
      <c r="E99" s="9">
        <f>IF($B99="","",VLOOKUP($C99,'Cost Codes'!$B$5:$D$104,3,FALSE))</f>
        <v/>
      </c>
      <c r="F99" s="6"/>
      <c r="G99" s="7">
        <f>IF($B99="","",SUMIFS(Timesheets!$J$5:$J$1004,Timesheets!$F$5:$F$1004,$B99,Timesheets!$G$5:$G$1004,$C99))</f>
        <v/>
      </c>
      <c r="H99" s="7">
        <f>IF($B99="","",SUMIFS('Cost Log'!$I$5:$I$1004,'Cost Log'!$D$5:$D$1004,$B99,'Cost Log'!$E$5:$E$1004,$C99))</f>
        <v/>
      </c>
      <c r="I99" s="7">
        <f>IF($B99="","",$G99+$H99)</f>
        <v/>
      </c>
      <c r="J99" s="7">
        <f>IF($B99="","",$I99-$F99)</f>
        <v/>
      </c>
      <c r="K99" s="8">
        <f>IF($B99="","",IFERROR($I99/$F99,0))</f>
        <v/>
      </c>
      <c r="L99" s="9">
        <f>IF($B99="","",IF(COUNTIF('Cost Codes'!$B$5:$B$104,$C99)=0,"Unknown code","OK"))</f>
        <v/>
      </c>
    </row>
    <row r="100" spans="4:12">
      <c r="D100" s="9">
        <f>IF($B100="","",VLOOKUP($C100,'Cost Codes'!$B$5:$C$104,2,FALSE))</f>
        <v/>
      </c>
      <c r="E100" s="9">
        <f>IF($B100="","",VLOOKUP($C100,'Cost Codes'!$B$5:$D$104,3,FALSE))</f>
        <v/>
      </c>
      <c r="F100" s="6"/>
      <c r="G100" s="7">
        <f>IF($B100="","",SUMIFS(Timesheets!$J$5:$J$1004,Timesheets!$F$5:$F$1004,$B100,Timesheets!$G$5:$G$1004,$C100))</f>
        <v/>
      </c>
      <c r="H100" s="7">
        <f>IF($B100="","",SUMIFS('Cost Log'!$I$5:$I$1004,'Cost Log'!$D$5:$D$1004,$B100,'Cost Log'!$E$5:$E$1004,$C100))</f>
        <v/>
      </c>
      <c r="I100" s="7">
        <f>IF($B100="","",$G100+$H100)</f>
        <v/>
      </c>
      <c r="J100" s="7">
        <f>IF($B100="","",$I100-$F100)</f>
        <v/>
      </c>
      <c r="K100" s="8">
        <f>IF($B100="","",IFERROR($I100/$F100,0))</f>
        <v/>
      </c>
      <c r="L100" s="9">
        <f>IF($B100="","",IF(COUNTIF('Cost Codes'!$B$5:$B$104,$C100)=0,"Unknown code","OK"))</f>
        <v/>
      </c>
    </row>
    <row r="101" spans="4:12">
      <c r="D101" s="9">
        <f>IF($B101="","",VLOOKUP($C101,'Cost Codes'!$B$5:$C$104,2,FALSE))</f>
        <v/>
      </c>
      <c r="E101" s="9">
        <f>IF($B101="","",VLOOKUP($C101,'Cost Codes'!$B$5:$D$104,3,FALSE))</f>
        <v/>
      </c>
      <c r="F101" s="6"/>
      <c r="G101" s="7">
        <f>IF($B101="","",SUMIFS(Timesheets!$J$5:$J$1004,Timesheets!$F$5:$F$1004,$B101,Timesheets!$G$5:$G$1004,$C101))</f>
        <v/>
      </c>
      <c r="H101" s="7">
        <f>IF($B101="","",SUMIFS('Cost Log'!$I$5:$I$1004,'Cost Log'!$D$5:$D$1004,$B101,'Cost Log'!$E$5:$E$1004,$C101))</f>
        <v/>
      </c>
      <c r="I101" s="7">
        <f>IF($B101="","",$G101+$H101)</f>
        <v/>
      </c>
      <c r="J101" s="7">
        <f>IF($B101="","",$I101-$F101)</f>
        <v/>
      </c>
      <c r="K101" s="8">
        <f>IF($B101="","",IFERROR($I101/$F101,0))</f>
        <v/>
      </c>
      <c r="L101" s="9">
        <f>IF($B101="","",IF(COUNTIF('Cost Codes'!$B$5:$B$104,$C101)=0,"Unknown code","OK"))</f>
        <v/>
      </c>
    </row>
    <row r="102" spans="4:12">
      <c r="D102" s="9">
        <f>IF($B102="","",VLOOKUP($C102,'Cost Codes'!$B$5:$C$104,2,FALSE))</f>
        <v/>
      </c>
      <c r="E102" s="9">
        <f>IF($B102="","",VLOOKUP($C102,'Cost Codes'!$B$5:$D$104,3,FALSE))</f>
        <v/>
      </c>
      <c r="F102" s="6"/>
      <c r="G102" s="7">
        <f>IF($B102="","",SUMIFS(Timesheets!$J$5:$J$1004,Timesheets!$F$5:$F$1004,$B102,Timesheets!$G$5:$G$1004,$C102))</f>
        <v/>
      </c>
      <c r="H102" s="7">
        <f>IF($B102="","",SUMIFS('Cost Log'!$I$5:$I$1004,'Cost Log'!$D$5:$D$1004,$B102,'Cost Log'!$E$5:$E$1004,$C102))</f>
        <v/>
      </c>
      <c r="I102" s="7">
        <f>IF($B102="","",$G102+$H102)</f>
        <v/>
      </c>
      <c r="J102" s="7">
        <f>IF($B102="","",$I102-$F102)</f>
        <v/>
      </c>
      <c r="K102" s="8">
        <f>IF($B102="","",IFERROR($I102/$F102,0))</f>
        <v/>
      </c>
      <c r="L102" s="9">
        <f>IF($B102="","",IF(COUNTIF('Cost Codes'!$B$5:$B$104,$C102)=0,"Unknown code","OK"))</f>
        <v/>
      </c>
    </row>
    <row r="103" spans="4:12">
      <c r="D103" s="9">
        <f>IF($B103="","",VLOOKUP($C103,'Cost Codes'!$B$5:$C$104,2,FALSE))</f>
        <v/>
      </c>
      <c r="E103" s="9">
        <f>IF($B103="","",VLOOKUP($C103,'Cost Codes'!$B$5:$D$104,3,FALSE))</f>
        <v/>
      </c>
      <c r="F103" s="6"/>
      <c r="G103" s="7">
        <f>IF($B103="","",SUMIFS(Timesheets!$J$5:$J$1004,Timesheets!$F$5:$F$1004,$B103,Timesheets!$G$5:$G$1004,$C103))</f>
        <v/>
      </c>
      <c r="H103" s="7">
        <f>IF($B103="","",SUMIFS('Cost Log'!$I$5:$I$1004,'Cost Log'!$D$5:$D$1004,$B103,'Cost Log'!$E$5:$E$1004,$C103))</f>
        <v/>
      </c>
      <c r="I103" s="7">
        <f>IF($B103="","",$G103+$H103)</f>
        <v/>
      </c>
      <c r="J103" s="7">
        <f>IF($B103="","",$I103-$F103)</f>
        <v/>
      </c>
      <c r="K103" s="8">
        <f>IF($B103="","",IFERROR($I103/$F103,0))</f>
        <v/>
      </c>
      <c r="L103" s="9">
        <f>IF($B103="","",IF(COUNTIF('Cost Codes'!$B$5:$B$104,$C103)=0,"Unknown code","OK"))</f>
        <v/>
      </c>
    </row>
    <row r="104" spans="4:12">
      <c r="D104" s="9">
        <f>IF($B104="","",VLOOKUP($C104,'Cost Codes'!$B$5:$C$104,2,FALSE))</f>
        <v/>
      </c>
      <c r="E104" s="9">
        <f>IF($B104="","",VLOOKUP($C104,'Cost Codes'!$B$5:$D$104,3,FALSE))</f>
        <v/>
      </c>
      <c r="F104" s="6"/>
      <c r="G104" s="7">
        <f>IF($B104="","",SUMIFS(Timesheets!$J$5:$J$1004,Timesheets!$F$5:$F$1004,$B104,Timesheets!$G$5:$G$1004,$C104))</f>
        <v/>
      </c>
      <c r="H104" s="7">
        <f>IF($B104="","",SUMIFS('Cost Log'!$I$5:$I$1004,'Cost Log'!$D$5:$D$1004,$B104,'Cost Log'!$E$5:$E$1004,$C104))</f>
        <v/>
      </c>
      <c r="I104" s="7">
        <f>IF($B104="","",$G104+$H104)</f>
        <v/>
      </c>
      <c r="J104" s="7">
        <f>IF($B104="","",$I104-$F104)</f>
        <v/>
      </c>
      <c r="K104" s="8">
        <f>IF($B104="","",IFERROR($I104/$F104,0))</f>
        <v/>
      </c>
      <c r="L104" s="9">
        <f>IF($B104="","",IF(COUNTIF('Cost Codes'!$B$5:$B$104,$C104)=0,"Unknown code","OK"))</f>
        <v/>
      </c>
    </row>
    <row r="105" spans="4:12">
      <c r="D105" s="9">
        <f>IF($B105="","",VLOOKUP($C105,'Cost Codes'!$B$5:$C$104,2,FALSE))</f>
        <v/>
      </c>
      <c r="E105" s="9">
        <f>IF($B105="","",VLOOKUP($C105,'Cost Codes'!$B$5:$D$104,3,FALSE))</f>
        <v/>
      </c>
      <c r="F105" s="6"/>
      <c r="G105" s="7">
        <f>IF($B105="","",SUMIFS(Timesheets!$J$5:$J$1004,Timesheets!$F$5:$F$1004,$B105,Timesheets!$G$5:$G$1004,$C105))</f>
        <v/>
      </c>
      <c r="H105" s="7">
        <f>IF($B105="","",SUMIFS('Cost Log'!$I$5:$I$1004,'Cost Log'!$D$5:$D$1004,$B105,'Cost Log'!$E$5:$E$1004,$C105))</f>
        <v/>
      </c>
      <c r="I105" s="7">
        <f>IF($B105="","",$G105+$H105)</f>
        <v/>
      </c>
      <c r="J105" s="7">
        <f>IF($B105="","",$I105-$F105)</f>
        <v/>
      </c>
      <c r="K105" s="8">
        <f>IF($B105="","",IFERROR($I105/$F105,0))</f>
        <v/>
      </c>
      <c r="L105" s="9">
        <f>IF($B105="","",IF(COUNTIF('Cost Codes'!$B$5:$B$104,$C105)=0,"Unknown code","OK"))</f>
        <v/>
      </c>
    </row>
    <row r="106" spans="4:12">
      <c r="D106" s="9">
        <f>IF($B106="","",VLOOKUP($C106,'Cost Codes'!$B$5:$C$104,2,FALSE))</f>
        <v/>
      </c>
      <c r="E106" s="9">
        <f>IF($B106="","",VLOOKUP($C106,'Cost Codes'!$B$5:$D$104,3,FALSE))</f>
        <v/>
      </c>
      <c r="F106" s="6"/>
      <c r="G106" s="7">
        <f>IF($B106="","",SUMIFS(Timesheets!$J$5:$J$1004,Timesheets!$F$5:$F$1004,$B106,Timesheets!$G$5:$G$1004,$C106))</f>
        <v/>
      </c>
      <c r="H106" s="7">
        <f>IF($B106="","",SUMIFS('Cost Log'!$I$5:$I$1004,'Cost Log'!$D$5:$D$1004,$B106,'Cost Log'!$E$5:$E$1004,$C106))</f>
        <v/>
      </c>
      <c r="I106" s="7">
        <f>IF($B106="","",$G106+$H106)</f>
        <v/>
      </c>
      <c r="J106" s="7">
        <f>IF($B106="","",$I106-$F106)</f>
        <v/>
      </c>
      <c r="K106" s="8">
        <f>IF($B106="","",IFERROR($I106/$F106,0))</f>
        <v/>
      </c>
      <c r="L106" s="9">
        <f>IF($B106="","",IF(COUNTIF('Cost Codes'!$B$5:$B$104,$C106)=0,"Unknown code","OK"))</f>
        <v/>
      </c>
    </row>
    <row r="107" spans="4:12">
      <c r="D107" s="9">
        <f>IF($B107="","",VLOOKUP($C107,'Cost Codes'!$B$5:$C$104,2,FALSE))</f>
        <v/>
      </c>
      <c r="E107" s="9">
        <f>IF($B107="","",VLOOKUP($C107,'Cost Codes'!$B$5:$D$104,3,FALSE))</f>
        <v/>
      </c>
      <c r="F107" s="6"/>
      <c r="G107" s="7">
        <f>IF($B107="","",SUMIFS(Timesheets!$J$5:$J$1004,Timesheets!$F$5:$F$1004,$B107,Timesheets!$G$5:$G$1004,$C107))</f>
        <v/>
      </c>
      <c r="H107" s="7">
        <f>IF($B107="","",SUMIFS('Cost Log'!$I$5:$I$1004,'Cost Log'!$D$5:$D$1004,$B107,'Cost Log'!$E$5:$E$1004,$C107))</f>
        <v/>
      </c>
      <c r="I107" s="7">
        <f>IF($B107="","",$G107+$H107)</f>
        <v/>
      </c>
      <c r="J107" s="7">
        <f>IF($B107="","",$I107-$F107)</f>
        <v/>
      </c>
      <c r="K107" s="8">
        <f>IF($B107="","",IFERROR($I107/$F107,0))</f>
        <v/>
      </c>
      <c r="L107" s="9">
        <f>IF($B107="","",IF(COUNTIF('Cost Codes'!$B$5:$B$104,$C107)=0,"Unknown code","OK"))</f>
        <v/>
      </c>
    </row>
    <row r="108" spans="4:12">
      <c r="D108" s="9">
        <f>IF($B108="","",VLOOKUP($C108,'Cost Codes'!$B$5:$C$104,2,FALSE))</f>
        <v/>
      </c>
      <c r="E108" s="9">
        <f>IF($B108="","",VLOOKUP($C108,'Cost Codes'!$B$5:$D$104,3,FALSE))</f>
        <v/>
      </c>
      <c r="F108" s="6"/>
      <c r="G108" s="7">
        <f>IF($B108="","",SUMIFS(Timesheets!$J$5:$J$1004,Timesheets!$F$5:$F$1004,$B108,Timesheets!$G$5:$G$1004,$C108))</f>
        <v/>
      </c>
      <c r="H108" s="7">
        <f>IF($B108="","",SUMIFS('Cost Log'!$I$5:$I$1004,'Cost Log'!$D$5:$D$1004,$B108,'Cost Log'!$E$5:$E$1004,$C108))</f>
        <v/>
      </c>
      <c r="I108" s="7">
        <f>IF($B108="","",$G108+$H108)</f>
        <v/>
      </c>
      <c r="J108" s="7">
        <f>IF($B108="","",$I108-$F108)</f>
        <v/>
      </c>
      <c r="K108" s="8">
        <f>IF($B108="","",IFERROR($I108/$F108,0))</f>
        <v/>
      </c>
      <c r="L108" s="9">
        <f>IF($B108="","",IF(COUNTIF('Cost Codes'!$B$5:$B$104,$C108)=0,"Unknown code","OK"))</f>
        <v/>
      </c>
    </row>
    <row r="109" spans="4:12">
      <c r="D109" s="9">
        <f>IF($B109="","",VLOOKUP($C109,'Cost Codes'!$B$5:$C$104,2,FALSE))</f>
        <v/>
      </c>
      <c r="E109" s="9">
        <f>IF($B109="","",VLOOKUP($C109,'Cost Codes'!$B$5:$D$104,3,FALSE))</f>
        <v/>
      </c>
      <c r="F109" s="6"/>
      <c r="G109" s="7">
        <f>IF($B109="","",SUMIFS(Timesheets!$J$5:$J$1004,Timesheets!$F$5:$F$1004,$B109,Timesheets!$G$5:$G$1004,$C109))</f>
        <v/>
      </c>
      <c r="H109" s="7">
        <f>IF($B109="","",SUMIFS('Cost Log'!$I$5:$I$1004,'Cost Log'!$D$5:$D$1004,$B109,'Cost Log'!$E$5:$E$1004,$C109))</f>
        <v/>
      </c>
      <c r="I109" s="7">
        <f>IF($B109="","",$G109+$H109)</f>
        <v/>
      </c>
      <c r="J109" s="7">
        <f>IF($B109="","",$I109-$F109)</f>
        <v/>
      </c>
      <c r="K109" s="8">
        <f>IF($B109="","",IFERROR($I109/$F109,0))</f>
        <v/>
      </c>
      <c r="L109" s="9">
        <f>IF($B109="","",IF(COUNTIF('Cost Codes'!$B$5:$B$104,$C109)=0,"Unknown code","OK"))</f>
        <v/>
      </c>
    </row>
    <row r="110" spans="4:12">
      <c r="D110" s="9">
        <f>IF($B110="","",VLOOKUP($C110,'Cost Codes'!$B$5:$C$104,2,FALSE))</f>
        <v/>
      </c>
      <c r="E110" s="9">
        <f>IF($B110="","",VLOOKUP($C110,'Cost Codes'!$B$5:$D$104,3,FALSE))</f>
        <v/>
      </c>
      <c r="F110" s="6"/>
      <c r="G110" s="7">
        <f>IF($B110="","",SUMIFS(Timesheets!$J$5:$J$1004,Timesheets!$F$5:$F$1004,$B110,Timesheets!$G$5:$G$1004,$C110))</f>
        <v/>
      </c>
      <c r="H110" s="7">
        <f>IF($B110="","",SUMIFS('Cost Log'!$I$5:$I$1004,'Cost Log'!$D$5:$D$1004,$B110,'Cost Log'!$E$5:$E$1004,$C110))</f>
        <v/>
      </c>
      <c r="I110" s="7">
        <f>IF($B110="","",$G110+$H110)</f>
        <v/>
      </c>
      <c r="J110" s="7">
        <f>IF($B110="","",$I110-$F110)</f>
        <v/>
      </c>
      <c r="K110" s="8">
        <f>IF($B110="","",IFERROR($I110/$F110,0))</f>
        <v/>
      </c>
      <c r="L110" s="9">
        <f>IF($B110="","",IF(COUNTIF('Cost Codes'!$B$5:$B$104,$C110)=0,"Unknown code","OK"))</f>
        <v/>
      </c>
    </row>
    <row r="111" spans="4:12">
      <c r="D111" s="9">
        <f>IF($B111="","",VLOOKUP($C111,'Cost Codes'!$B$5:$C$104,2,FALSE))</f>
        <v/>
      </c>
      <c r="E111" s="9">
        <f>IF($B111="","",VLOOKUP($C111,'Cost Codes'!$B$5:$D$104,3,FALSE))</f>
        <v/>
      </c>
      <c r="F111" s="6"/>
      <c r="G111" s="7">
        <f>IF($B111="","",SUMIFS(Timesheets!$J$5:$J$1004,Timesheets!$F$5:$F$1004,$B111,Timesheets!$G$5:$G$1004,$C111))</f>
        <v/>
      </c>
      <c r="H111" s="7">
        <f>IF($B111="","",SUMIFS('Cost Log'!$I$5:$I$1004,'Cost Log'!$D$5:$D$1004,$B111,'Cost Log'!$E$5:$E$1004,$C111))</f>
        <v/>
      </c>
      <c r="I111" s="7">
        <f>IF($B111="","",$G111+$H111)</f>
        <v/>
      </c>
      <c r="J111" s="7">
        <f>IF($B111="","",$I111-$F111)</f>
        <v/>
      </c>
      <c r="K111" s="8">
        <f>IF($B111="","",IFERROR($I111/$F111,0))</f>
        <v/>
      </c>
      <c r="L111" s="9">
        <f>IF($B111="","",IF(COUNTIF('Cost Codes'!$B$5:$B$104,$C111)=0,"Unknown code","OK"))</f>
        <v/>
      </c>
    </row>
    <row r="112" spans="4:12">
      <c r="D112" s="9">
        <f>IF($B112="","",VLOOKUP($C112,'Cost Codes'!$B$5:$C$104,2,FALSE))</f>
        <v/>
      </c>
      <c r="E112" s="9">
        <f>IF($B112="","",VLOOKUP($C112,'Cost Codes'!$B$5:$D$104,3,FALSE))</f>
        <v/>
      </c>
      <c r="F112" s="6"/>
      <c r="G112" s="7">
        <f>IF($B112="","",SUMIFS(Timesheets!$J$5:$J$1004,Timesheets!$F$5:$F$1004,$B112,Timesheets!$G$5:$G$1004,$C112))</f>
        <v/>
      </c>
      <c r="H112" s="7">
        <f>IF($B112="","",SUMIFS('Cost Log'!$I$5:$I$1004,'Cost Log'!$D$5:$D$1004,$B112,'Cost Log'!$E$5:$E$1004,$C112))</f>
        <v/>
      </c>
      <c r="I112" s="7">
        <f>IF($B112="","",$G112+$H112)</f>
        <v/>
      </c>
      <c r="J112" s="7">
        <f>IF($B112="","",$I112-$F112)</f>
        <v/>
      </c>
      <c r="K112" s="8">
        <f>IF($B112="","",IFERROR($I112/$F112,0))</f>
        <v/>
      </c>
      <c r="L112" s="9">
        <f>IF($B112="","",IF(COUNTIF('Cost Codes'!$B$5:$B$104,$C112)=0,"Unknown code","OK"))</f>
        <v/>
      </c>
    </row>
    <row r="113" spans="4:12">
      <c r="D113" s="9">
        <f>IF($B113="","",VLOOKUP($C113,'Cost Codes'!$B$5:$C$104,2,FALSE))</f>
        <v/>
      </c>
      <c r="E113" s="9">
        <f>IF($B113="","",VLOOKUP($C113,'Cost Codes'!$B$5:$D$104,3,FALSE))</f>
        <v/>
      </c>
      <c r="F113" s="6"/>
      <c r="G113" s="7">
        <f>IF($B113="","",SUMIFS(Timesheets!$J$5:$J$1004,Timesheets!$F$5:$F$1004,$B113,Timesheets!$G$5:$G$1004,$C113))</f>
        <v/>
      </c>
      <c r="H113" s="7">
        <f>IF($B113="","",SUMIFS('Cost Log'!$I$5:$I$1004,'Cost Log'!$D$5:$D$1004,$B113,'Cost Log'!$E$5:$E$1004,$C113))</f>
        <v/>
      </c>
      <c r="I113" s="7">
        <f>IF($B113="","",$G113+$H113)</f>
        <v/>
      </c>
      <c r="J113" s="7">
        <f>IF($B113="","",$I113-$F113)</f>
        <v/>
      </c>
      <c r="K113" s="8">
        <f>IF($B113="","",IFERROR($I113/$F113,0))</f>
        <v/>
      </c>
      <c r="L113" s="9">
        <f>IF($B113="","",IF(COUNTIF('Cost Codes'!$B$5:$B$104,$C113)=0,"Unknown code","OK"))</f>
        <v/>
      </c>
    </row>
    <row r="114" spans="4:12">
      <c r="D114" s="9">
        <f>IF($B114="","",VLOOKUP($C114,'Cost Codes'!$B$5:$C$104,2,FALSE))</f>
        <v/>
      </c>
      <c r="E114" s="9">
        <f>IF($B114="","",VLOOKUP($C114,'Cost Codes'!$B$5:$D$104,3,FALSE))</f>
        <v/>
      </c>
      <c r="F114" s="6"/>
      <c r="G114" s="7">
        <f>IF($B114="","",SUMIFS(Timesheets!$J$5:$J$1004,Timesheets!$F$5:$F$1004,$B114,Timesheets!$G$5:$G$1004,$C114))</f>
        <v/>
      </c>
      <c r="H114" s="7">
        <f>IF($B114="","",SUMIFS('Cost Log'!$I$5:$I$1004,'Cost Log'!$D$5:$D$1004,$B114,'Cost Log'!$E$5:$E$1004,$C114))</f>
        <v/>
      </c>
      <c r="I114" s="7">
        <f>IF($B114="","",$G114+$H114)</f>
        <v/>
      </c>
      <c r="J114" s="7">
        <f>IF($B114="","",$I114-$F114)</f>
        <v/>
      </c>
      <c r="K114" s="8">
        <f>IF($B114="","",IFERROR($I114/$F114,0))</f>
        <v/>
      </c>
      <c r="L114" s="9">
        <f>IF($B114="","",IF(COUNTIF('Cost Codes'!$B$5:$B$104,$C114)=0,"Unknown code","OK"))</f>
        <v/>
      </c>
    </row>
    <row r="115" spans="4:12">
      <c r="D115" s="9">
        <f>IF($B115="","",VLOOKUP($C115,'Cost Codes'!$B$5:$C$104,2,FALSE))</f>
        <v/>
      </c>
      <c r="E115" s="9">
        <f>IF($B115="","",VLOOKUP($C115,'Cost Codes'!$B$5:$D$104,3,FALSE))</f>
        <v/>
      </c>
      <c r="F115" s="6"/>
      <c r="G115" s="7">
        <f>IF($B115="","",SUMIFS(Timesheets!$J$5:$J$1004,Timesheets!$F$5:$F$1004,$B115,Timesheets!$G$5:$G$1004,$C115))</f>
        <v/>
      </c>
      <c r="H115" s="7">
        <f>IF($B115="","",SUMIFS('Cost Log'!$I$5:$I$1004,'Cost Log'!$D$5:$D$1004,$B115,'Cost Log'!$E$5:$E$1004,$C115))</f>
        <v/>
      </c>
      <c r="I115" s="7">
        <f>IF($B115="","",$G115+$H115)</f>
        <v/>
      </c>
      <c r="J115" s="7">
        <f>IF($B115="","",$I115-$F115)</f>
        <v/>
      </c>
      <c r="K115" s="8">
        <f>IF($B115="","",IFERROR($I115/$F115,0))</f>
        <v/>
      </c>
      <c r="L115" s="9">
        <f>IF($B115="","",IF(COUNTIF('Cost Codes'!$B$5:$B$104,$C115)=0,"Unknown code","OK"))</f>
        <v/>
      </c>
    </row>
    <row r="116" spans="4:12">
      <c r="D116" s="9">
        <f>IF($B116="","",VLOOKUP($C116,'Cost Codes'!$B$5:$C$104,2,FALSE))</f>
        <v/>
      </c>
      <c r="E116" s="9">
        <f>IF($B116="","",VLOOKUP($C116,'Cost Codes'!$B$5:$D$104,3,FALSE))</f>
        <v/>
      </c>
      <c r="F116" s="6"/>
      <c r="G116" s="7">
        <f>IF($B116="","",SUMIFS(Timesheets!$J$5:$J$1004,Timesheets!$F$5:$F$1004,$B116,Timesheets!$G$5:$G$1004,$C116))</f>
        <v/>
      </c>
      <c r="H116" s="7">
        <f>IF($B116="","",SUMIFS('Cost Log'!$I$5:$I$1004,'Cost Log'!$D$5:$D$1004,$B116,'Cost Log'!$E$5:$E$1004,$C116))</f>
        <v/>
      </c>
      <c r="I116" s="7">
        <f>IF($B116="","",$G116+$H116)</f>
        <v/>
      </c>
      <c r="J116" s="7">
        <f>IF($B116="","",$I116-$F116)</f>
        <v/>
      </c>
      <c r="K116" s="8">
        <f>IF($B116="","",IFERROR($I116/$F116,0))</f>
        <v/>
      </c>
      <c r="L116" s="9">
        <f>IF($B116="","",IF(COUNTIF('Cost Codes'!$B$5:$B$104,$C116)=0,"Unknown code","OK"))</f>
        <v/>
      </c>
    </row>
    <row r="117" spans="4:12">
      <c r="D117" s="9">
        <f>IF($B117="","",VLOOKUP($C117,'Cost Codes'!$B$5:$C$104,2,FALSE))</f>
        <v/>
      </c>
      <c r="E117" s="9">
        <f>IF($B117="","",VLOOKUP($C117,'Cost Codes'!$B$5:$D$104,3,FALSE))</f>
        <v/>
      </c>
      <c r="F117" s="6"/>
      <c r="G117" s="7">
        <f>IF($B117="","",SUMIFS(Timesheets!$J$5:$J$1004,Timesheets!$F$5:$F$1004,$B117,Timesheets!$G$5:$G$1004,$C117))</f>
        <v/>
      </c>
      <c r="H117" s="7">
        <f>IF($B117="","",SUMIFS('Cost Log'!$I$5:$I$1004,'Cost Log'!$D$5:$D$1004,$B117,'Cost Log'!$E$5:$E$1004,$C117))</f>
        <v/>
      </c>
      <c r="I117" s="7">
        <f>IF($B117="","",$G117+$H117)</f>
        <v/>
      </c>
      <c r="J117" s="7">
        <f>IF($B117="","",$I117-$F117)</f>
        <v/>
      </c>
      <c r="K117" s="8">
        <f>IF($B117="","",IFERROR($I117/$F117,0))</f>
        <v/>
      </c>
      <c r="L117" s="9">
        <f>IF($B117="","",IF(COUNTIF('Cost Codes'!$B$5:$B$104,$C117)=0,"Unknown code","OK"))</f>
        <v/>
      </c>
    </row>
    <row r="118" spans="4:12">
      <c r="D118" s="9">
        <f>IF($B118="","",VLOOKUP($C118,'Cost Codes'!$B$5:$C$104,2,FALSE))</f>
        <v/>
      </c>
      <c r="E118" s="9">
        <f>IF($B118="","",VLOOKUP($C118,'Cost Codes'!$B$5:$D$104,3,FALSE))</f>
        <v/>
      </c>
      <c r="F118" s="6"/>
      <c r="G118" s="7">
        <f>IF($B118="","",SUMIFS(Timesheets!$J$5:$J$1004,Timesheets!$F$5:$F$1004,$B118,Timesheets!$G$5:$G$1004,$C118))</f>
        <v/>
      </c>
      <c r="H118" s="7">
        <f>IF($B118="","",SUMIFS('Cost Log'!$I$5:$I$1004,'Cost Log'!$D$5:$D$1004,$B118,'Cost Log'!$E$5:$E$1004,$C118))</f>
        <v/>
      </c>
      <c r="I118" s="7">
        <f>IF($B118="","",$G118+$H118)</f>
        <v/>
      </c>
      <c r="J118" s="7">
        <f>IF($B118="","",$I118-$F118)</f>
        <v/>
      </c>
      <c r="K118" s="8">
        <f>IF($B118="","",IFERROR($I118/$F118,0))</f>
        <v/>
      </c>
      <c r="L118" s="9">
        <f>IF($B118="","",IF(COUNTIF('Cost Codes'!$B$5:$B$104,$C118)=0,"Unknown code","OK"))</f>
        <v/>
      </c>
    </row>
    <row r="119" spans="4:12">
      <c r="D119" s="9">
        <f>IF($B119="","",VLOOKUP($C119,'Cost Codes'!$B$5:$C$104,2,FALSE))</f>
        <v/>
      </c>
      <c r="E119" s="9">
        <f>IF($B119="","",VLOOKUP($C119,'Cost Codes'!$B$5:$D$104,3,FALSE))</f>
        <v/>
      </c>
      <c r="F119" s="6"/>
      <c r="G119" s="7">
        <f>IF($B119="","",SUMIFS(Timesheets!$J$5:$J$1004,Timesheets!$F$5:$F$1004,$B119,Timesheets!$G$5:$G$1004,$C119))</f>
        <v/>
      </c>
      <c r="H119" s="7">
        <f>IF($B119="","",SUMIFS('Cost Log'!$I$5:$I$1004,'Cost Log'!$D$5:$D$1004,$B119,'Cost Log'!$E$5:$E$1004,$C119))</f>
        <v/>
      </c>
      <c r="I119" s="7">
        <f>IF($B119="","",$G119+$H119)</f>
        <v/>
      </c>
      <c r="J119" s="7">
        <f>IF($B119="","",$I119-$F119)</f>
        <v/>
      </c>
      <c r="K119" s="8">
        <f>IF($B119="","",IFERROR($I119/$F119,0))</f>
        <v/>
      </c>
      <c r="L119" s="9">
        <f>IF($B119="","",IF(COUNTIF('Cost Codes'!$B$5:$B$104,$C119)=0,"Unknown code","OK"))</f>
        <v/>
      </c>
    </row>
    <row r="120" spans="4:12">
      <c r="D120" s="9">
        <f>IF($B120="","",VLOOKUP($C120,'Cost Codes'!$B$5:$C$104,2,FALSE))</f>
        <v/>
      </c>
      <c r="E120" s="9">
        <f>IF($B120="","",VLOOKUP($C120,'Cost Codes'!$B$5:$D$104,3,FALSE))</f>
        <v/>
      </c>
      <c r="F120" s="6"/>
      <c r="G120" s="7">
        <f>IF($B120="","",SUMIFS(Timesheets!$J$5:$J$1004,Timesheets!$F$5:$F$1004,$B120,Timesheets!$G$5:$G$1004,$C120))</f>
        <v/>
      </c>
      <c r="H120" s="7">
        <f>IF($B120="","",SUMIFS('Cost Log'!$I$5:$I$1004,'Cost Log'!$D$5:$D$1004,$B120,'Cost Log'!$E$5:$E$1004,$C120))</f>
        <v/>
      </c>
      <c r="I120" s="7">
        <f>IF($B120="","",$G120+$H120)</f>
        <v/>
      </c>
      <c r="J120" s="7">
        <f>IF($B120="","",$I120-$F120)</f>
        <v/>
      </c>
      <c r="K120" s="8">
        <f>IF($B120="","",IFERROR($I120/$F120,0))</f>
        <v/>
      </c>
      <c r="L120" s="9">
        <f>IF($B120="","",IF(COUNTIF('Cost Codes'!$B$5:$B$104,$C120)=0,"Unknown code","OK"))</f>
        <v/>
      </c>
    </row>
    <row r="121" spans="4:12">
      <c r="D121" s="9">
        <f>IF($B121="","",VLOOKUP($C121,'Cost Codes'!$B$5:$C$104,2,FALSE))</f>
        <v/>
      </c>
      <c r="E121" s="9">
        <f>IF($B121="","",VLOOKUP($C121,'Cost Codes'!$B$5:$D$104,3,FALSE))</f>
        <v/>
      </c>
      <c r="F121" s="6"/>
      <c r="G121" s="7">
        <f>IF($B121="","",SUMIFS(Timesheets!$J$5:$J$1004,Timesheets!$F$5:$F$1004,$B121,Timesheets!$G$5:$G$1004,$C121))</f>
        <v/>
      </c>
      <c r="H121" s="7">
        <f>IF($B121="","",SUMIFS('Cost Log'!$I$5:$I$1004,'Cost Log'!$D$5:$D$1004,$B121,'Cost Log'!$E$5:$E$1004,$C121))</f>
        <v/>
      </c>
      <c r="I121" s="7">
        <f>IF($B121="","",$G121+$H121)</f>
        <v/>
      </c>
      <c r="J121" s="7">
        <f>IF($B121="","",$I121-$F121)</f>
        <v/>
      </c>
      <c r="K121" s="8">
        <f>IF($B121="","",IFERROR($I121/$F121,0))</f>
        <v/>
      </c>
      <c r="L121" s="9">
        <f>IF($B121="","",IF(COUNTIF('Cost Codes'!$B$5:$B$104,$C121)=0,"Unknown code","OK"))</f>
        <v/>
      </c>
    </row>
    <row r="122" spans="4:12">
      <c r="D122" s="9">
        <f>IF($B122="","",VLOOKUP($C122,'Cost Codes'!$B$5:$C$104,2,FALSE))</f>
        <v/>
      </c>
      <c r="E122" s="9">
        <f>IF($B122="","",VLOOKUP($C122,'Cost Codes'!$B$5:$D$104,3,FALSE))</f>
        <v/>
      </c>
      <c r="F122" s="6"/>
      <c r="G122" s="7">
        <f>IF($B122="","",SUMIFS(Timesheets!$J$5:$J$1004,Timesheets!$F$5:$F$1004,$B122,Timesheets!$G$5:$G$1004,$C122))</f>
        <v/>
      </c>
      <c r="H122" s="7">
        <f>IF($B122="","",SUMIFS('Cost Log'!$I$5:$I$1004,'Cost Log'!$D$5:$D$1004,$B122,'Cost Log'!$E$5:$E$1004,$C122))</f>
        <v/>
      </c>
      <c r="I122" s="7">
        <f>IF($B122="","",$G122+$H122)</f>
        <v/>
      </c>
      <c r="J122" s="7">
        <f>IF($B122="","",$I122-$F122)</f>
        <v/>
      </c>
      <c r="K122" s="8">
        <f>IF($B122="","",IFERROR($I122/$F122,0))</f>
        <v/>
      </c>
      <c r="L122" s="9">
        <f>IF($B122="","",IF(COUNTIF('Cost Codes'!$B$5:$B$104,$C122)=0,"Unknown code","OK"))</f>
        <v/>
      </c>
    </row>
    <row r="123" spans="4:12">
      <c r="D123" s="9">
        <f>IF($B123="","",VLOOKUP($C123,'Cost Codes'!$B$5:$C$104,2,FALSE))</f>
        <v/>
      </c>
      <c r="E123" s="9">
        <f>IF($B123="","",VLOOKUP($C123,'Cost Codes'!$B$5:$D$104,3,FALSE))</f>
        <v/>
      </c>
      <c r="F123" s="6"/>
      <c r="G123" s="7">
        <f>IF($B123="","",SUMIFS(Timesheets!$J$5:$J$1004,Timesheets!$F$5:$F$1004,$B123,Timesheets!$G$5:$G$1004,$C123))</f>
        <v/>
      </c>
      <c r="H123" s="7">
        <f>IF($B123="","",SUMIFS('Cost Log'!$I$5:$I$1004,'Cost Log'!$D$5:$D$1004,$B123,'Cost Log'!$E$5:$E$1004,$C123))</f>
        <v/>
      </c>
      <c r="I123" s="7">
        <f>IF($B123="","",$G123+$H123)</f>
        <v/>
      </c>
      <c r="J123" s="7">
        <f>IF($B123="","",$I123-$F123)</f>
        <v/>
      </c>
      <c r="K123" s="8">
        <f>IF($B123="","",IFERROR($I123/$F123,0))</f>
        <v/>
      </c>
      <c r="L123" s="9">
        <f>IF($B123="","",IF(COUNTIF('Cost Codes'!$B$5:$B$104,$C123)=0,"Unknown code","OK"))</f>
        <v/>
      </c>
    </row>
    <row r="124" spans="4:12">
      <c r="D124" s="9">
        <f>IF($B124="","",VLOOKUP($C124,'Cost Codes'!$B$5:$C$104,2,FALSE))</f>
        <v/>
      </c>
      <c r="E124" s="9">
        <f>IF($B124="","",VLOOKUP($C124,'Cost Codes'!$B$5:$D$104,3,FALSE))</f>
        <v/>
      </c>
      <c r="F124" s="6"/>
      <c r="G124" s="7">
        <f>IF($B124="","",SUMIFS(Timesheets!$J$5:$J$1004,Timesheets!$F$5:$F$1004,$B124,Timesheets!$G$5:$G$1004,$C124))</f>
        <v/>
      </c>
      <c r="H124" s="7">
        <f>IF($B124="","",SUMIFS('Cost Log'!$I$5:$I$1004,'Cost Log'!$D$5:$D$1004,$B124,'Cost Log'!$E$5:$E$1004,$C124))</f>
        <v/>
      </c>
      <c r="I124" s="7">
        <f>IF($B124="","",$G124+$H124)</f>
        <v/>
      </c>
      <c r="J124" s="7">
        <f>IF($B124="","",$I124-$F124)</f>
        <v/>
      </c>
      <c r="K124" s="8">
        <f>IF($B124="","",IFERROR($I124/$F124,0))</f>
        <v/>
      </c>
      <c r="L124" s="9">
        <f>IF($B124="","",IF(COUNTIF('Cost Codes'!$B$5:$B$104,$C124)=0,"Unknown code","OK"))</f>
        <v/>
      </c>
    </row>
    <row r="125" spans="4:12">
      <c r="D125" s="9">
        <f>IF($B125="","",VLOOKUP($C125,'Cost Codes'!$B$5:$C$104,2,FALSE))</f>
        <v/>
      </c>
      <c r="E125" s="9">
        <f>IF($B125="","",VLOOKUP($C125,'Cost Codes'!$B$5:$D$104,3,FALSE))</f>
        <v/>
      </c>
      <c r="F125" s="6"/>
      <c r="G125" s="7">
        <f>IF($B125="","",SUMIFS(Timesheets!$J$5:$J$1004,Timesheets!$F$5:$F$1004,$B125,Timesheets!$G$5:$G$1004,$C125))</f>
        <v/>
      </c>
      <c r="H125" s="7">
        <f>IF($B125="","",SUMIFS('Cost Log'!$I$5:$I$1004,'Cost Log'!$D$5:$D$1004,$B125,'Cost Log'!$E$5:$E$1004,$C125))</f>
        <v/>
      </c>
      <c r="I125" s="7">
        <f>IF($B125="","",$G125+$H125)</f>
        <v/>
      </c>
      <c r="J125" s="7">
        <f>IF($B125="","",$I125-$F125)</f>
        <v/>
      </c>
      <c r="K125" s="8">
        <f>IF($B125="","",IFERROR($I125/$F125,0))</f>
        <v/>
      </c>
      <c r="L125" s="9">
        <f>IF($B125="","",IF(COUNTIF('Cost Codes'!$B$5:$B$104,$C125)=0,"Unknown code","OK"))</f>
        <v/>
      </c>
    </row>
    <row r="126" spans="4:12">
      <c r="D126" s="9">
        <f>IF($B126="","",VLOOKUP($C126,'Cost Codes'!$B$5:$C$104,2,FALSE))</f>
        <v/>
      </c>
      <c r="E126" s="9">
        <f>IF($B126="","",VLOOKUP($C126,'Cost Codes'!$B$5:$D$104,3,FALSE))</f>
        <v/>
      </c>
      <c r="F126" s="6"/>
      <c r="G126" s="7">
        <f>IF($B126="","",SUMIFS(Timesheets!$J$5:$J$1004,Timesheets!$F$5:$F$1004,$B126,Timesheets!$G$5:$G$1004,$C126))</f>
        <v/>
      </c>
      <c r="H126" s="7">
        <f>IF($B126="","",SUMIFS('Cost Log'!$I$5:$I$1004,'Cost Log'!$D$5:$D$1004,$B126,'Cost Log'!$E$5:$E$1004,$C126))</f>
        <v/>
      </c>
      <c r="I126" s="7">
        <f>IF($B126="","",$G126+$H126)</f>
        <v/>
      </c>
      <c r="J126" s="7">
        <f>IF($B126="","",$I126-$F126)</f>
        <v/>
      </c>
      <c r="K126" s="8">
        <f>IF($B126="","",IFERROR($I126/$F126,0))</f>
        <v/>
      </c>
      <c r="L126" s="9">
        <f>IF($B126="","",IF(COUNTIF('Cost Codes'!$B$5:$B$104,$C126)=0,"Unknown code","OK"))</f>
        <v/>
      </c>
    </row>
    <row r="127" spans="4:12">
      <c r="D127" s="9">
        <f>IF($B127="","",VLOOKUP($C127,'Cost Codes'!$B$5:$C$104,2,FALSE))</f>
        <v/>
      </c>
      <c r="E127" s="9">
        <f>IF($B127="","",VLOOKUP($C127,'Cost Codes'!$B$5:$D$104,3,FALSE))</f>
        <v/>
      </c>
      <c r="F127" s="6"/>
      <c r="G127" s="7">
        <f>IF($B127="","",SUMIFS(Timesheets!$J$5:$J$1004,Timesheets!$F$5:$F$1004,$B127,Timesheets!$G$5:$G$1004,$C127))</f>
        <v/>
      </c>
      <c r="H127" s="7">
        <f>IF($B127="","",SUMIFS('Cost Log'!$I$5:$I$1004,'Cost Log'!$D$5:$D$1004,$B127,'Cost Log'!$E$5:$E$1004,$C127))</f>
        <v/>
      </c>
      <c r="I127" s="7">
        <f>IF($B127="","",$G127+$H127)</f>
        <v/>
      </c>
      <c r="J127" s="7">
        <f>IF($B127="","",$I127-$F127)</f>
        <v/>
      </c>
      <c r="K127" s="8">
        <f>IF($B127="","",IFERROR($I127/$F127,0))</f>
        <v/>
      </c>
      <c r="L127" s="9">
        <f>IF($B127="","",IF(COUNTIF('Cost Codes'!$B$5:$B$104,$C127)=0,"Unknown code","OK"))</f>
        <v/>
      </c>
    </row>
    <row r="128" spans="4:12">
      <c r="D128" s="9">
        <f>IF($B128="","",VLOOKUP($C128,'Cost Codes'!$B$5:$C$104,2,FALSE))</f>
        <v/>
      </c>
      <c r="E128" s="9">
        <f>IF($B128="","",VLOOKUP($C128,'Cost Codes'!$B$5:$D$104,3,FALSE))</f>
        <v/>
      </c>
      <c r="F128" s="6"/>
      <c r="G128" s="7">
        <f>IF($B128="","",SUMIFS(Timesheets!$J$5:$J$1004,Timesheets!$F$5:$F$1004,$B128,Timesheets!$G$5:$G$1004,$C128))</f>
        <v/>
      </c>
      <c r="H128" s="7">
        <f>IF($B128="","",SUMIFS('Cost Log'!$I$5:$I$1004,'Cost Log'!$D$5:$D$1004,$B128,'Cost Log'!$E$5:$E$1004,$C128))</f>
        <v/>
      </c>
      <c r="I128" s="7">
        <f>IF($B128="","",$G128+$H128)</f>
        <v/>
      </c>
      <c r="J128" s="7">
        <f>IF($B128="","",$I128-$F128)</f>
        <v/>
      </c>
      <c r="K128" s="8">
        <f>IF($B128="","",IFERROR($I128/$F128,0))</f>
        <v/>
      </c>
      <c r="L128" s="9">
        <f>IF($B128="","",IF(COUNTIF('Cost Codes'!$B$5:$B$104,$C128)=0,"Unknown code","OK"))</f>
        <v/>
      </c>
    </row>
    <row r="129" spans="4:12">
      <c r="D129" s="9">
        <f>IF($B129="","",VLOOKUP($C129,'Cost Codes'!$B$5:$C$104,2,FALSE))</f>
        <v/>
      </c>
      <c r="E129" s="9">
        <f>IF($B129="","",VLOOKUP($C129,'Cost Codes'!$B$5:$D$104,3,FALSE))</f>
        <v/>
      </c>
      <c r="F129" s="6"/>
      <c r="G129" s="7">
        <f>IF($B129="","",SUMIFS(Timesheets!$J$5:$J$1004,Timesheets!$F$5:$F$1004,$B129,Timesheets!$G$5:$G$1004,$C129))</f>
        <v/>
      </c>
      <c r="H129" s="7">
        <f>IF($B129="","",SUMIFS('Cost Log'!$I$5:$I$1004,'Cost Log'!$D$5:$D$1004,$B129,'Cost Log'!$E$5:$E$1004,$C129))</f>
        <v/>
      </c>
      <c r="I129" s="7">
        <f>IF($B129="","",$G129+$H129)</f>
        <v/>
      </c>
      <c r="J129" s="7">
        <f>IF($B129="","",$I129-$F129)</f>
        <v/>
      </c>
      <c r="K129" s="8">
        <f>IF($B129="","",IFERROR($I129/$F129,0))</f>
        <v/>
      </c>
      <c r="L129" s="9">
        <f>IF($B129="","",IF(COUNTIF('Cost Codes'!$B$5:$B$104,$C129)=0,"Unknown code","OK"))</f>
        <v/>
      </c>
    </row>
    <row r="130" spans="4:12">
      <c r="D130" s="9">
        <f>IF($B130="","",VLOOKUP($C130,'Cost Codes'!$B$5:$C$104,2,FALSE))</f>
        <v/>
      </c>
      <c r="E130" s="9">
        <f>IF($B130="","",VLOOKUP($C130,'Cost Codes'!$B$5:$D$104,3,FALSE))</f>
        <v/>
      </c>
      <c r="F130" s="6"/>
      <c r="G130" s="7">
        <f>IF($B130="","",SUMIFS(Timesheets!$J$5:$J$1004,Timesheets!$F$5:$F$1004,$B130,Timesheets!$G$5:$G$1004,$C130))</f>
        <v/>
      </c>
      <c r="H130" s="7">
        <f>IF($B130="","",SUMIFS('Cost Log'!$I$5:$I$1004,'Cost Log'!$D$5:$D$1004,$B130,'Cost Log'!$E$5:$E$1004,$C130))</f>
        <v/>
      </c>
      <c r="I130" s="7">
        <f>IF($B130="","",$G130+$H130)</f>
        <v/>
      </c>
      <c r="J130" s="7">
        <f>IF($B130="","",$I130-$F130)</f>
        <v/>
      </c>
      <c r="K130" s="8">
        <f>IF($B130="","",IFERROR($I130/$F130,0))</f>
        <v/>
      </c>
      <c r="L130" s="9">
        <f>IF($B130="","",IF(COUNTIF('Cost Codes'!$B$5:$B$104,$C130)=0,"Unknown code","OK"))</f>
        <v/>
      </c>
    </row>
    <row r="131" spans="4:12">
      <c r="D131" s="9">
        <f>IF($B131="","",VLOOKUP($C131,'Cost Codes'!$B$5:$C$104,2,FALSE))</f>
        <v/>
      </c>
      <c r="E131" s="9">
        <f>IF($B131="","",VLOOKUP($C131,'Cost Codes'!$B$5:$D$104,3,FALSE))</f>
        <v/>
      </c>
      <c r="F131" s="6"/>
      <c r="G131" s="7">
        <f>IF($B131="","",SUMIFS(Timesheets!$J$5:$J$1004,Timesheets!$F$5:$F$1004,$B131,Timesheets!$G$5:$G$1004,$C131))</f>
        <v/>
      </c>
      <c r="H131" s="7">
        <f>IF($B131="","",SUMIFS('Cost Log'!$I$5:$I$1004,'Cost Log'!$D$5:$D$1004,$B131,'Cost Log'!$E$5:$E$1004,$C131))</f>
        <v/>
      </c>
      <c r="I131" s="7">
        <f>IF($B131="","",$G131+$H131)</f>
        <v/>
      </c>
      <c r="J131" s="7">
        <f>IF($B131="","",$I131-$F131)</f>
        <v/>
      </c>
      <c r="K131" s="8">
        <f>IF($B131="","",IFERROR($I131/$F131,0))</f>
        <v/>
      </c>
      <c r="L131" s="9">
        <f>IF($B131="","",IF(COUNTIF('Cost Codes'!$B$5:$B$104,$C131)=0,"Unknown code","OK"))</f>
        <v/>
      </c>
    </row>
    <row r="132" spans="4:12">
      <c r="D132" s="9">
        <f>IF($B132="","",VLOOKUP($C132,'Cost Codes'!$B$5:$C$104,2,FALSE))</f>
        <v/>
      </c>
      <c r="E132" s="9">
        <f>IF($B132="","",VLOOKUP($C132,'Cost Codes'!$B$5:$D$104,3,FALSE))</f>
        <v/>
      </c>
      <c r="F132" s="6"/>
      <c r="G132" s="7">
        <f>IF($B132="","",SUMIFS(Timesheets!$J$5:$J$1004,Timesheets!$F$5:$F$1004,$B132,Timesheets!$G$5:$G$1004,$C132))</f>
        <v/>
      </c>
      <c r="H132" s="7">
        <f>IF($B132="","",SUMIFS('Cost Log'!$I$5:$I$1004,'Cost Log'!$D$5:$D$1004,$B132,'Cost Log'!$E$5:$E$1004,$C132))</f>
        <v/>
      </c>
      <c r="I132" s="7">
        <f>IF($B132="","",$G132+$H132)</f>
        <v/>
      </c>
      <c r="J132" s="7">
        <f>IF($B132="","",$I132-$F132)</f>
        <v/>
      </c>
      <c r="K132" s="8">
        <f>IF($B132="","",IFERROR($I132/$F132,0))</f>
        <v/>
      </c>
      <c r="L132" s="9">
        <f>IF($B132="","",IF(COUNTIF('Cost Codes'!$B$5:$B$104,$C132)=0,"Unknown code","OK"))</f>
        <v/>
      </c>
    </row>
    <row r="133" spans="4:12">
      <c r="D133" s="9">
        <f>IF($B133="","",VLOOKUP($C133,'Cost Codes'!$B$5:$C$104,2,FALSE))</f>
        <v/>
      </c>
      <c r="E133" s="9">
        <f>IF($B133="","",VLOOKUP($C133,'Cost Codes'!$B$5:$D$104,3,FALSE))</f>
        <v/>
      </c>
      <c r="F133" s="6"/>
      <c r="G133" s="7">
        <f>IF($B133="","",SUMIFS(Timesheets!$J$5:$J$1004,Timesheets!$F$5:$F$1004,$B133,Timesheets!$G$5:$G$1004,$C133))</f>
        <v/>
      </c>
      <c r="H133" s="7">
        <f>IF($B133="","",SUMIFS('Cost Log'!$I$5:$I$1004,'Cost Log'!$D$5:$D$1004,$B133,'Cost Log'!$E$5:$E$1004,$C133))</f>
        <v/>
      </c>
      <c r="I133" s="7">
        <f>IF($B133="","",$G133+$H133)</f>
        <v/>
      </c>
      <c r="J133" s="7">
        <f>IF($B133="","",$I133-$F133)</f>
        <v/>
      </c>
      <c r="K133" s="8">
        <f>IF($B133="","",IFERROR($I133/$F133,0))</f>
        <v/>
      </c>
      <c r="L133" s="9">
        <f>IF($B133="","",IF(COUNTIF('Cost Codes'!$B$5:$B$104,$C133)=0,"Unknown code","OK"))</f>
        <v/>
      </c>
    </row>
    <row r="134" spans="4:12">
      <c r="D134" s="9">
        <f>IF($B134="","",VLOOKUP($C134,'Cost Codes'!$B$5:$C$104,2,FALSE))</f>
        <v/>
      </c>
      <c r="E134" s="9">
        <f>IF($B134="","",VLOOKUP($C134,'Cost Codes'!$B$5:$D$104,3,FALSE))</f>
        <v/>
      </c>
      <c r="F134" s="6"/>
      <c r="G134" s="7">
        <f>IF($B134="","",SUMIFS(Timesheets!$J$5:$J$1004,Timesheets!$F$5:$F$1004,$B134,Timesheets!$G$5:$G$1004,$C134))</f>
        <v/>
      </c>
      <c r="H134" s="7">
        <f>IF($B134="","",SUMIFS('Cost Log'!$I$5:$I$1004,'Cost Log'!$D$5:$D$1004,$B134,'Cost Log'!$E$5:$E$1004,$C134))</f>
        <v/>
      </c>
      <c r="I134" s="7">
        <f>IF($B134="","",$G134+$H134)</f>
        <v/>
      </c>
      <c r="J134" s="7">
        <f>IF($B134="","",$I134-$F134)</f>
        <v/>
      </c>
      <c r="K134" s="8">
        <f>IF($B134="","",IFERROR($I134/$F134,0))</f>
        <v/>
      </c>
      <c r="L134" s="9">
        <f>IF($B134="","",IF(COUNTIF('Cost Codes'!$B$5:$B$104,$C134)=0,"Unknown code","OK"))</f>
        <v/>
      </c>
    </row>
    <row r="135" spans="4:12">
      <c r="D135" s="9">
        <f>IF($B135="","",VLOOKUP($C135,'Cost Codes'!$B$5:$C$104,2,FALSE))</f>
        <v/>
      </c>
      <c r="E135" s="9">
        <f>IF($B135="","",VLOOKUP($C135,'Cost Codes'!$B$5:$D$104,3,FALSE))</f>
        <v/>
      </c>
      <c r="F135" s="6"/>
      <c r="G135" s="7">
        <f>IF($B135="","",SUMIFS(Timesheets!$J$5:$J$1004,Timesheets!$F$5:$F$1004,$B135,Timesheets!$G$5:$G$1004,$C135))</f>
        <v/>
      </c>
      <c r="H135" s="7">
        <f>IF($B135="","",SUMIFS('Cost Log'!$I$5:$I$1004,'Cost Log'!$D$5:$D$1004,$B135,'Cost Log'!$E$5:$E$1004,$C135))</f>
        <v/>
      </c>
      <c r="I135" s="7">
        <f>IF($B135="","",$G135+$H135)</f>
        <v/>
      </c>
      <c r="J135" s="7">
        <f>IF($B135="","",$I135-$F135)</f>
        <v/>
      </c>
      <c r="K135" s="8">
        <f>IF($B135="","",IFERROR($I135/$F135,0))</f>
        <v/>
      </c>
      <c r="L135" s="9">
        <f>IF($B135="","",IF(COUNTIF('Cost Codes'!$B$5:$B$104,$C135)=0,"Unknown code","OK"))</f>
        <v/>
      </c>
    </row>
    <row r="136" spans="4:12">
      <c r="D136" s="9">
        <f>IF($B136="","",VLOOKUP($C136,'Cost Codes'!$B$5:$C$104,2,FALSE))</f>
        <v/>
      </c>
      <c r="E136" s="9">
        <f>IF($B136="","",VLOOKUP($C136,'Cost Codes'!$B$5:$D$104,3,FALSE))</f>
        <v/>
      </c>
      <c r="F136" s="6"/>
      <c r="G136" s="7">
        <f>IF($B136="","",SUMIFS(Timesheets!$J$5:$J$1004,Timesheets!$F$5:$F$1004,$B136,Timesheets!$G$5:$G$1004,$C136))</f>
        <v/>
      </c>
      <c r="H136" s="7">
        <f>IF($B136="","",SUMIFS('Cost Log'!$I$5:$I$1004,'Cost Log'!$D$5:$D$1004,$B136,'Cost Log'!$E$5:$E$1004,$C136))</f>
        <v/>
      </c>
      <c r="I136" s="7">
        <f>IF($B136="","",$G136+$H136)</f>
        <v/>
      </c>
      <c r="J136" s="7">
        <f>IF($B136="","",$I136-$F136)</f>
        <v/>
      </c>
      <c r="K136" s="8">
        <f>IF($B136="","",IFERROR($I136/$F136,0))</f>
        <v/>
      </c>
      <c r="L136" s="9">
        <f>IF($B136="","",IF(COUNTIF('Cost Codes'!$B$5:$B$104,$C136)=0,"Unknown code","OK"))</f>
        <v/>
      </c>
    </row>
    <row r="137" spans="4:12">
      <c r="D137" s="9">
        <f>IF($B137="","",VLOOKUP($C137,'Cost Codes'!$B$5:$C$104,2,FALSE))</f>
        <v/>
      </c>
      <c r="E137" s="9">
        <f>IF($B137="","",VLOOKUP($C137,'Cost Codes'!$B$5:$D$104,3,FALSE))</f>
        <v/>
      </c>
      <c r="F137" s="6"/>
      <c r="G137" s="7">
        <f>IF($B137="","",SUMIFS(Timesheets!$J$5:$J$1004,Timesheets!$F$5:$F$1004,$B137,Timesheets!$G$5:$G$1004,$C137))</f>
        <v/>
      </c>
      <c r="H137" s="7">
        <f>IF($B137="","",SUMIFS('Cost Log'!$I$5:$I$1004,'Cost Log'!$D$5:$D$1004,$B137,'Cost Log'!$E$5:$E$1004,$C137))</f>
        <v/>
      </c>
      <c r="I137" s="7">
        <f>IF($B137="","",$G137+$H137)</f>
        <v/>
      </c>
      <c r="J137" s="7">
        <f>IF($B137="","",$I137-$F137)</f>
        <v/>
      </c>
      <c r="K137" s="8">
        <f>IF($B137="","",IFERROR($I137/$F137,0))</f>
        <v/>
      </c>
      <c r="L137" s="9">
        <f>IF($B137="","",IF(COUNTIF('Cost Codes'!$B$5:$B$104,$C137)=0,"Unknown code","OK"))</f>
        <v/>
      </c>
    </row>
    <row r="138" spans="4:12">
      <c r="D138" s="9">
        <f>IF($B138="","",VLOOKUP($C138,'Cost Codes'!$B$5:$C$104,2,FALSE))</f>
        <v/>
      </c>
      <c r="E138" s="9">
        <f>IF($B138="","",VLOOKUP($C138,'Cost Codes'!$B$5:$D$104,3,FALSE))</f>
        <v/>
      </c>
      <c r="F138" s="6"/>
      <c r="G138" s="7">
        <f>IF($B138="","",SUMIFS(Timesheets!$J$5:$J$1004,Timesheets!$F$5:$F$1004,$B138,Timesheets!$G$5:$G$1004,$C138))</f>
        <v/>
      </c>
      <c r="H138" s="7">
        <f>IF($B138="","",SUMIFS('Cost Log'!$I$5:$I$1004,'Cost Log'!$D$5:$D$1004,$B138,'Cost Log'!$E$5:$E$1004,$C138))</f>
        <v/>
      </c>
      <c r="I138" s="7">
        <f>IF($B138="","",$G138+$H138)</f>
        <v/>
      </c>
      <c r="J138" s="7">
        <f>IF($B138="","",$I138-$F138)</f>
        <v/>
      </c>
      <c r="K138" s="8">
        <f>IF($B138="","",IFERROR($I138/$F138,0))</f>
        <v/>
      </c>
      <c r="L138" s="9">
        <f>IF($B138="","",IF(COUNTIF('Cost Codes'!$B$5:$B$104,$C138)=0,"Unknown code","OK"))</f>
        <v/>
      </c>
    </row>
    <row r="139" spans="4:12">
      <c r="D139" s="9">
        <f>IF($B139="","",VLOOKUP($C139,'Cost Codes'!$B$5:$C$104,2,FALSE))</f>
        <v/>
      </c>
      <c r="E139" s="9">
        <f>IF($B139="","",VLOOKUP($C139,'Cost Codes'!$B$5:$D$104,3,FALSE))</f>
        <v/>
      </c>
      <c r="F139" s="6"/>
      <c r="G139" s="7">
        <f>IF($B139="","",SUMIFS(Timesheets!$J$5:$J$1004,Timesheets!$F$5:$F$1004,$B139,Timesheets!$G$5:$G$1004,$C139))</f>
        <v/>
      </c>
      <c r="H139" s="7">
        <f>IF($B139="","",SUMIFS('Cost Log'!$I$5:$I$1004,'Cost Log'!$D$5:$D$1004,$B139,'Cost Log'!$E$5:$E$1004,$C139))</f>
        <v/>
      </c>
      <c r="I139" s="7">
        <f>IF($B139="","",$G139+$H139)</f>
        <v/>
      </c>
      <c r="J139" s="7">
        <f>IF($B139="","",$I139-$F139)</f>
        <v/>
      </c>
      <c r="K139" s="8">
        <f>IF($B139="","",IFERROR($I139/$F139,0))</f>
        <v/>
      </c>
      <c r="L139" s="9">
        <f>IF($B139="","",IF(COUNTIF('Cost Codes'!$B$5:$B$104,$C139)=0,"Unknown code","OK"))</f>
        <v/>
      </c>
    </row>
    <row r="140" spans="4:12">
      <c r="D140" s="9">
        <f>IF($B140="","",VLOOKUP($C140,'Cost Codes'!$B$5:$C$104,2,FALSE))</f>
        <v/>
      </c>
      <c r="E140" s="9">
        <f>IF($B140="","",VLOOKUP($C140,'Cost Codes'!$B$5:$D$104,3,FALSE))</f>
        <v/>
      </c>
      <c r="F140" s="6"/>
      <c r="G140" s="7">
        <f>IF($B140="","",SUMIFS(Timesheets!$J$5:$J$1004,Timesheets!$F$5:$F$1004,$B140,Timesheets!$G$5:$G$1004,$C140))</f>
        <v/>
      </c>
      <c r="H140" s="7">
        <f>IF($B140="","",SUMIFS('Cost Log'!$I$5:$I$1004,'Cost Log'!$D$5:$D$1004,$B140,'Cost Log'!$E$5:$E$1004,$C140))</f>
        <v/>
      </c>
      <c r="I140" s="7">
        <f>IF($B140="","",$G140+$H140)</f>
        <v/>
      </c>
      <c r="J140" s="7">
        <f>IF($B140="","",$I140-$F140)</f>
        <v/>
      </c>
      <c r="K140" s="8">
        <f>IF($B140="","",IFERROR($I140/$F140,0))</f>
        <v/>
      </c>
      <c r="L140" s="9">
        <f>IF($B140="","",IF(COUNTIF('Cost Codes'!$B$5:$B$104,$C140)=0,"Unknown code","OK"))</f>
        <v/>
      </c>
    </row>
    <row r="141" spans="4:12">
      <c r="D141" s="9">
        <f>IF($B141="","",VLOOKUP($C141,'Cost Codes'!$B$5:$C$104,2,FALSE))</f>
        <v/>
      </c>
      <c r="E141" s="9">
        <f>IF($B141="","",VLOOKUP($C141,'Cost Codes'!$B$5:$D$104,3,FALSE))</f>
        <v/>
      </c>
      <c r="F141" s="6"/>
      <c r="G141" s="7">
        <f>IF($B141="","",SUMIFS(Timesheets!$J$5:$J$1004,Timesheets!$F$5:$F$1004,$B141,Timesheets!$G$5:$G$1004,$C141))</f>
        <v/>
      </c>
      <c r="H141" s="7">
        <f>IF($B141="","",SUMIFS('Cost Log'!$I$5:$I$1004,'Cost Log'!$D$5:$D$1004,$B141,'Cost Log'!$E$5:$E$1004,$C141))</f>
        <v/>
      </c>
      <c r="I141" s="7">
        <f>IF($B141="","",$G141+$H141)</f>
        <v/>
      </c>
      <c r="J141" s="7">
        <f>IF($B141="","",$I141-$F141)</f>
        <v/>
      </c>
      <c r="K141" s="8">
        <f>IF($B141="","",IFERROR($I141/$F141,0))</f>
        <v/>
      </c>
      <c r="L141" s="9">
        <f>IF($B141="","",IF(COUNTIF('Cost Codes'!$B$5:$B$104,$C141)=0,"Unknown code","OK"))</f>
        <v/>
      </c>
    </row>
    <row r="142" spans="4:12">
      <c r="D142" s="9">
        <f>IF($B142="","",VLOOKUP($C142,'Cost Codes'!$B$5:$C$104,2,FALSE))</f>
        <v/>
      </c>
      <c r="E142" s="9">
        <f>IF($B142="","",VLOOKUP($C142,'Cost Codes'!$B$5:$D$104,3,FALSE))</f>
        <v/>
      </c>
      <c r="F142" s="6"/>
      <c r="G142" s="7">
        <f>IF($B142="","",SUMIFS(Timesheets!$J$5:$J$1004,Timesheets!$F$5:$F$1004,$B142,Timesheets!$G$5:$G$1004,$C142))</f>
        <v/>
      </c>
      <c r="H142" s="7">
        <f>IF($B142="","",SUMIFS('Cost Log'!$I$5:$I$1004,'Cost Log'!$D$5:$D$1004,$B142,'Cost Log'!$E$5:$E$1004,$C142))</f>
        <v/>
      </c>
      <c r="I142" s="7">
        <f>IF($B142="","",$G142+$H142)</f>
        <v/>
      </c>
      <c r="J142" s="7">
        <f>IF($B142="","",$I142-$F142)</f>
        <v/>
      </c>
      <c r="K142" s="8">
        <f>IF($B142="","",IFERROR($I142/$F142,0))</f>
        <v/>
      </c>
      <c r="L142" s="9">
        <f>IF($B142="","",IF(COUNTIF('Cost Codes'!$B$5:$B$104,$C142)=0,"Unknown code","OK"))</f>
        <v/>
      </c>
    </row>
    <row r="143" spans="4:12">
      <c r="D143" s="9">
        <f>IF($B143="","",VLOOKUP($C143,'Cost Codes'!$B$5:$C$104,2,FALSE))</f>
        <v/>
      </c>
      <c r="E143" s="9">
        <f>IF($B143="","",VLOOKUP($C143,'Cost Codes'!$B$5:$D$104,3,FALSE))</f>
        <v/>
      </c>
      <c r="F143" s="6"/>
      <c r="G143" s="7">
        <f>IF($B143="","",SUMIFS(Timesheets!$J$5:$J$1004,Timesheets!$F$5:$F$1004,$B143,Timesheets!$G$5:$G$1004,$C143))</f>
        <v/>
      </c>
      <c r="H143" s="7">
        <f>IF($B143="","",SUMIFS('Cost Log'!$I$5:$I$1004,'Cost Log'!$D$5:$D$1004,$B143,'Cost Log'!$E$5:$E$1004,$C143))</f>
        <v/>
      </c>
      <c r="I143" s="7">
        <f>IF($B143="","",$G143+$H143)</f>
        <v/>
      </c>
      <c r="J143" s="7">
        <f>IF($B143="","",$I143-$F143)</f>
        <v/>
      </c>
      <c r="K143" s="8">
        <f>IF($B143="","",IFERROR($I143/$F143,0))</f>
        <v/>
      </c>
      <c r="L143" s="9">
        <f>IF($B143="","",IF(COUNTIF('Cost Codes'!$B$5:$B$104,$C143)=0,"Unknown code","OK"))</f>
        <v/>
      </c>
    </row>
    <row r="144" spans="4:12">
      <c r="D144" s="9">
        <f>IF($B144="","",VLOOKUP($C144,'Cost Codes'!$B$5:$C$104,2,FALSE))</f>
        <v/>
      </c>
      <c r="E144" s="9">
        <f>IF($B144="","",VLOOKUP($C144,'Cost Codes'!$B$5:$D$104,3,FALSE))</f>
        <v/>
      </c>
      <c r="F144" s="6"/>
      <c r="G144" s="7">
        <f>IF($B144="","",SUMIFS(Timesheets!$J$5:$J$1004,Timesheets!$F$5:$F$1004,$B144,Timesheets!$G$5:$G$1004,$C144))</f>
        <v/>
      </c>
      <c r="H144" s="7">
        <f>IF($B144="","",SUMIFS('Cost Log'!$I$5:$I$1004,'Cost Log'!$D$5:$D$1004,$B144,'Cost Log'!$E$5:$E$1004,$C144))</f>
        <v/>
      </c>
      <c r="I144" s="7">
        <f>IF($B144="","",$G144+$H144)</f>
        <v/>
      </c>
      <c r="J144" s="7">
        <f>IF($B144="","",$I144-$F144)</f>
        <v/>
      </c>
      <c r="K144" s="8">
        <f>IF($B144="","",IFERROR($I144/$F144,0))</f>
        <v/>
      </c>
      <c r="L144" s="9">
        <f>IF($B144="","",IF(COUNTIF('Cost Codes'!$B$5:$B$104,$C144)=0,"Unknown code","OK"))</f>
        <v/>
      </c>
    </row>
    <row r="145" spans="4:12">
      <c r="D145" s="9">
        <f>IF($B145="","",VLOOKUP($C145,'Cost Codes'!$B$5:$C$104,2,FALSE))</f>
        <v/>
      </c>
      <c r="E145" s="9">
        <f>IF($B145="","",VLOOKUP($C145,'Cost Codes'!$B$5:$D$104,3,FALSE))</f>
        <v/>
      </c>
      <c r="F145" s="6"/>
      <c r="G145" s="7">
        <f>IF($B145="","",SUMIFS(Timesheets!$J$5:$J$1004,Timesheets!$F$5:$F$1004,$B145,Timesheets!$G$5:$G$1004,$C145))</f>
        <v/>
      </c>
      <c r="H145" s="7">
        <f>IF($B145="","",SUMIFS('Cost Log'!$I$5:$I$1004,'Cost Log'!$D$5:$D$1004,$B145,'Cost Log'!$E$5:$E$1004,$C145))</f>
        <v/>
      </c>
      <c r="I145" s="7">
        <f>IF($B145="","",$G145+$H145)</f>
        <v/>
      </c>
      <c r="J145" s="7">
        <f>IF($B145="","",$I145-$F145)</f>
        <v/>
      </c>
      <c r="K145" s="8">
        <f>IF($B145="","",IFERROR($I145/$F145,0))</f>
        <v/>
      </c>
      <c r="L145" s="9">
        <f>IF($B145="","",IF(COUNTIF('Cost Codes'!$B$5:$B$104,$C145)=0,"Unknown code","OK"))</f>
        <v/>
      </c>
    </row>
    <row r="146" spans="4:12">
      <c r="D146" s="9">
        <f>IF($B146="","",VLOOKUP($C146,'Cost Codes'!$B$5:$C$104,2,FALSE))</f>
        <v/>
      </c>
      <c r="E146" s="9">
        <f>IF($B146="","",VLOOKUP($C146,'Cost Codes'!$B$5:$D$104,3,FALSE))</f>
        <v/>
      </c>
      <c r="F146" s="6"/>
      <c r="G146" s="7">
        <f>IF($B146="","",SUMIFS(Timesheets!$J$5:$J$1004,Timesheets!$F$5:$F$1004,$B146,Timesheets!$G$5:$G$1004,$C146))</f>
        <v/>
      </c>
      <c r="H146" s="7">
        <f>IF($B146="","",SUMIFS('Cost Log'!$I$5:$I$1004,'Cost Log'!$D$5:$D$1004,$B146,'Cost Log'!$E$5:$E$1004,$C146))</f>
        <v/>
      </c>
      <c r="I146" s="7">
        <f>IF($B146="","",$G146+$H146)</f>
        <v/>
      </c>
      <c r="J146" s="7">
        <f>IF($B146="","",$I146-$F146)</f>
        <v/>
      </c>
      <c r="K146" s="8">
        <f>IF($B146="","",IFERROR($I146/$F146,0))</f>
        <v/>
      </c>
      <c r="L146" s="9">
        <f>IF($B146="","",IF(COUNTIF('Cost Codes'!$B$5:$B$104,$C146)=0,"Unknown code","OK"))</f>
        <v/>
      </c>
    </row>
    <row r="147" spans="4:12">
      <c r="D147" s="9">
        <f>IF($B147="","",VLOOKUP($C147,'Cost Codes'!$B$5:$C$104,2,FALSE))</f>
        <v/>
      </c>
      <c r="E147" s="9">
        <f>IF($B147="","",VLOOKUP($C147,'Cost Codes'!$B$5:$D$104,3,FALSE))</f>
        <v/>
      </c>
      <c r="F147" s="6"/>
      <c r="G147" s="7">
        <f>IF($B147="","",SUMIFS(Timesheets!$J$5:$J$1004,Timesheets!$F$5:$F$1004,$B147,Timesheets!$G$5:$G$1004,$C147))</f>
        <v/>
      </c>
      <c r="H147" s="7">
        <f>IF($B147="","",SUMIFS('Cost Log'!$I$5:$I$1004,'Cost Log'!$D$5:$D$1004,$B147,'Cost Log'!$E$5:$E$1004,$C147))</f>
        <v/>
      </c>
      <c r="I147" s="7">
        <f>IF($B147="","",$G147+$H147)</f>
        <v/>
      </c>
      <c r="J147" s="7">
        <f>IF($B147="","",$I147-$F147)</f>
        <v/>
      </c>
      <c r="K147" s="8">
        <f>IF($B147="","",IFERROR($I147/$F147,0))</f>
        <v/>
      </c>
      <c r="L147" s="9">
        <f>IF($B147="","",IF(COUNTIF('Cost Codes'!$B$5:$B$104,$C147)=0,"Unknown code","OK"))</f>
        <v/>
      </c>
    </row>
    <row r="148" spans="4:12">
      <c r="D148" s="9">
        <f>IF($B148="","",VLOOKUP($C148,'Cost Codes'!$B$5:$C$104,2,FALSE))</f>
        <v/>
      </c>
      <c r="E148" s="9">
        <f>IF($B148="","",VLOOKUP($C148,'Cost Codes'!$B$5:$D$104,3,FALSE))</f>
        <v/>
      </c>
      <c r="F148" s="6"/>
      <c r="G148" s="7">
        <f>IF($B148="","",SUMIFS(Timesheets!$J$5:$J$1004,Timesheets!$F$5:$F$1004,$B148,Timesheets!$G$5:$G$1004,$C148))</f>
        <v/>
      </c>
      <c r="H148" s="7">
        <f>IF($B148="","",SUMIFS('Cost Log'!$I$5:$I$1004,'Cost Log'!$D$5:$D$1004,$B148,'Cost Log'!$E$5:$E$1004,$C148))</f>
        <v/>
      </c>
      <c r="I148" s="7">
        <f>IF($B148="","",$G148+$H148)</f>
        <v/>
      </c>
      <c r="J148" s="7">
        <f>IF($B148="","",$I148-$F148)</f>
        <v/>
      </c>
      <c r="K148" s="8">
        <f>IF($B148="","",IFERROR($I148/$F148,0))</f>
        <v/>
      </c>
      <c r="L148" s="9">
        <f>IF($B148="","",IF(COUNTIF('Cost Codes'!$B$5:$B$104,$C148)=0,"Unknown code","OK"))</f>
        <v/>
      </c>
    </row>
    <row r="149" spans="4:12">
      <c r="D149" s="9">
        <f>IF($B149="","",VLOOKUP($C149,'Cost Codes'!$B$5:$C$104,2,FALSE))</f>
        <v/>
      </c>
      <c r="E149" s="9">
        <f>IF($B149="","",VLOOKUP($C149,'Cost Codes'!$B$5:$D$104,3,FALSE))</f>
        <v/>
      </c>
      <c r="F149" s="6"/>
      <c r="G149" s="7">
        <f>IF($B149="","",SUMIFS(Timesheets!$J$5:$J$1004,Timesheets!$F$5:$F$1004,$B149,Timesheets!$G$5:$G$1004,$C149))</f>
        <v/>
      </c>
      <c r="H149" s="7">
        <f>IF($B149="","",SUMIFS('Cost Log'!$I$5:$I$1004,'Cost Log'!$D$5:$D$1004,$B149,'Cost Log'!$E$5:$E$1004,$C149))</f>
        <v/>
      </c>
      <c r="I149" s="7">
        <f>IF($B149="","",$G149+$H149)</f>
        <v/>
      </c>
      <c r="J149" s="7">
        <f>IF($B149="","",$I149-$F149)</f>
        <v/>
      </c>
      <c r="K149" s="8">
        <f>IF($B149="","",IFERROR($I149/$F149,0))</f>
        <v/>
      </c>
      <c r="L149" s="9">
        <f>IF($B149="","",IF(COUNTIF('Cost Codes'!$B$5:$B$104,$C149)=0,"Unknown code","OK"))</f>
        <v/>
      </c>
    </row>
    <row r="150" spans="4:12">
      <c r="D150" s="9">
        <f>IF($B150="","",VLOOKUP($C150,'Cost Codes'!$B$5:$C$104,2,FALSE))</f>
        <v/>
      </c>
      <c r="E150" s="9">
        <f>IF($B150="","",VLOOKUP($C150,'Cost Codes'!$B$5:$D$104,3,FALSE))</f>
        <v/>
      </c>
      <c r="F150" s="6"/>
      <c r="G150" s="7">
        <f>IF($B150="","",SUMIFS(Timesheets!$J$5:$J$1004,Timesheets!$F$5:$F$1004,$B150,Timesheets!$G$5:$G$1004,$C150))</f>
        <v/>
      </c>
      <c r="H150" s="7">
        <f>IF($B150="","",SUMIFS('Cost Log'!$I$5:$I$1004,'Cost Log'!$D$5:$D$1004,$B150,'Cost Log'!$E$5:$E$1004,$C150))</f>
        <v/>
      </c>
      <c r="I150" s="7">
        <f>IF($B150="","",$G150+$H150)</f>
        <v/>
      </c>
      <c r="J150" s="7">
        <f>IF($B150="","",$I150-$F150)</f>
        <v/>
      </c>
      <c r="K150" s="8">
        <f>IF($B150="","",IFERROR($I150/$F150,0))</f>
        <v/>
      </c>
      <c r="L150" s="9">
        <f>IF($B150="","",IF(COUNTIF('Cost Codes'!$B$5:$B$104,$C150)=0,"Unknown code","OK"))</f>
        <v/>
      </c>
    </row>
    <row r="151" spans="4:12">
      <c r="D151" s="9">
        <f>IF($B151="","",VLOOKUP($C151,'Cost Codes'!$B$5:$C$104,2,FALSE))</f>
        <v/>
      </c>
      <c r="E151" s="9">
        <f>IF($B151="","",VLOOKUP($C151,'Cost Codes'!$B$5:$D$104,3,FALSE))</f>
        <v/>
      </c>
      <c r="F151" s="6"/>
      <c r="G151" s="7">
        <f>IF($B151="","",SUMIFS(Timesheets!$J$5:$J$1004,Timesheets!$F$5:$F$1004,$B151,Timesheets!$G$5:$G$1004,$C151))</f>
        <v/>
      </c>
      <c r="H151" s="7">
        <f>IF($B151="","",SUMIFS('Cost Log'!$I$5:$I$1004,'Cost Log'!$D$5:$D$1004,$B151,'Cost Log'!$E$5:$E$1004,$C151))</f>
        <v/>
      </c>
      <c r="I151" s="7">
        <f>IF($B151="","",$G151+$H151)</f>
        <v/>
      </c>
      <c r="J151" s="7">
        <f>IF($B151="","",$I151-$F151)</f>
        <v/>
      </c>
      <c r="K151" s="8">
        <f>IF($B151="","",IFERROR($I151/$F151,0))</f>
        <v/>
      </c>
      <c r="L151" s="9">
        <f>IF($B151="","",IF(COUNTIF('Cost Codes'!$B$5:$B$104,$C151)=0,"Unknown code","OK"))</f>
        <v/>
      </c>
    </row>
    <row r="152" spans="4:12">
      <c r="D152" s="9">
        <f>IF($B152="","",VLOOKUP($C152,'Cost Codes'!$B$5:$C$104,2,FALSE))</f>
        <v/>
      </c>
      <c r="E152" s="9">
        <f>IF($B152="","",VLOOKUP($C152,'Cost Codes'!$B$5:$D$104,3,FALSE))</f>
        <v/>
      </c>
      <c r="F152" s="6"/>
      <c r="G152" s="7">
        <f>IF($B152="","",SUMIFS(Timesheets!$J$5:$J$1004,Timesheets!$F$5:$F$1004,$B152,Timesheets!$G$5:$G$1004,$C152))</f>
        <v/>
      </c>
      <c r="H152" s="7">
        <f>IF($B152="","",SUMIFS('Cost Log'!$I$5:$I$1004,'Cost Log'!$D$5:$D$1004,$B152,'Cost Log'!$E$5:$E$1004,$C152))</f>
        <v/>
      </c>
      <c r="I152" s="7">
        <f>IF($B152="","",$G152+$H152)</f>
        <v/>
      </c>
      <c r="J152" s="7">
        <f>IF($B152="","",$I152-$F152)</f>
        <v/>
      </c>
      <c r="K152" s="8">
        <f>IF($B152="","",IFERROR($I152/$F152,0))</f>
        <v/>
      </c>
      <c r="L152" s="9">
        <f>IF($B152="","",IF(COUNTIF('Cost Codes'!$B$5:$B$104,$C152)=0,"Unknown code","OK"))</f>
        <v/>
      </c>
    </row>
    <row r="153" spans="4:12">
      <c r="D153" s="9">
        <f>IF($B153="","",VLOOKUP($C153,'Cost Codes'!$B$5:$C$104,2,FALSE))</f>
        <v/>
      </c>
      <c r="E153" s="9">
        <f>IF($B153="","",VLOOKUP($C153,'Cost Codes'!$B$5:$D$104,3,FALSE))</f>
        <v/>
      </c>
      <c r="F153" s="6"/>
      <c r="G153" s="7">
        <f>IF($B153="","",SUMIFS(Timesheets!$J$5:$J$1004,Timesheets!$F$5:$F$1004,$B153,Timesheets!$G$5:$G$1004,$C153))</f>
        <v/>
      </c>
      <c r="H153" s="7">
        <f>IF($B153="","",SUMIFS('Cost Log'!$I$5:$I$1004,'Cost Log'!$D$5:$D$1004,$B153,'Cost Log'!$E$5:$E$1004,$C153))</f>
        <v/>
      </c>
      <c r="I153" s="7">
        <f>IF($B153="","",$G153+$H153)</f>
        <v/>
      </c>
      <c r="J153" s="7">
        <f>IF($B153="","",$I153-$F153)</f>
        <v/>
      </c>
      <c r="K153" s="8">
        <f>IF($B153="","",IFERROR($I153/$F153,0))</f>
        <v/>
      </c>
      <c r="L153" s="9">
        <f>IF($B153="","",IF(COUNTIF('Cost Codes'!$B$5:$B$104,$C153)=0,"Unknown code","OK"))</f>
        <v/>
      </c>
    </row>
    <row r="154" spans="4:12">
      <c r="D154" s="9">
        <f>IF($B154="","",VLOOKUP($C154,'Cost Codes'!$B$5:$C$104,2,FALSE))</f>
        <v/>
      </c>
      <c r="E154" s="9">
        <f>IF($B154="","",VLOOKUP($C154,'Cost Codes'!$B$5:$D$104,3,FALSE))</f>
        <v/>
      </c>
      <c r="F154" s="6"/>
      <c r="G154" s="7">
        <f>IF($B154="","",SUMIFS(Timesheets!$J$5:$J$1004,Timesheets!$F$5:$F$1004,$B154,Timesheets!$G$5:$G$1004,$C154))</f>
        <v/>
      </c>
      <c r="H154" s="7">
        <f>IF($B154="","",SUMIFS('Cost Log'!$I$5:$I$1004,'Cost Log'!$D$5:$D$1004,$B154,'Cost Log'!$E$5:$E$1004,$C154))</f>
        <v/>
      </c>
      <c r="I154" s="7">
        <f>IF($B154="","",$G154+$H154)</f>
        <v/>
      </c>
      <c r="J154" s="7">
        <f>IF($B154="","",$I154-$F154)</f>
        <v/>
      </c>
      <c r="K154" s="8">
        <f>IF($B154="","",IFERROR($I154/$F154,0))</f>
        <v/>
      </c>
      <c r="L154" s="9">
        <f>IF($B154="","",IF(COUNTIF('Cost Codes'!$B$5:$B$104,$C154)=0,"Unknown code","OK"))</f>
        <v/>
      </c>
    </row>
    <row r="155" spans="4:12">
      <c r="D155" s="9">
        <f>IF($B155="","",VLOOKUP($C155,'Cost Codes'!$B$5:$C$104,2,FALSE))</f>
        <v/>
      </c>
      <c r="E155" s="9">
        <f>IF($B155="","",VLOOKUP($C155,'Cost Codes'!$B$5:$D$104,3,FALSE))</f>
        <v/>
      </c>
      <c r="F155" s="6"/>
      <c r="G155" s="7">
        <f>IF($B155="","",SUMIFS(Timesheets!$J$5:$J$1004,Timesheets!$F$5:$F$1004,$B155,Timesheets!$G$5:$G$1004,$C155))</f>
        <v/>
      </c>
      <c r="H155" s="7">
        <f>IF($B155="","",SUMIFS('Cost Log'!$I$5:$I$1004,'Cost Log'!$D$5:$D$1004,$B155,'Cost Log'!$E$5:$E$1004,$C155))</f>
        <v/>
      </c>
      <c r="I155" s="7">
        <f>IF($B155="","",$G155+$H155)</f>
        <v/>
      </c>
      <c r="J155" s="7">
        <f>IF($B155="","",$I155-$F155)</f>
        <v/>
      </c>
      <c r="K155" s="8">
        <f>IF($B155="","",IFERROR($I155/$F155,0))</f>
        <v/>
      </c>
      <c r="L155" s="9">
        <f>IF($B155="","",IF(COUNTIF('Cost Codes'!$B$5:$B$104,$C155)=0,"Unknown code","OK"))</f>
        <v/>
      </c>
    </row>
    <row r="156" spans="4:12">
      <c r="D156" s="9">
        <f>IF($B156="","",VLOOKUP($C156,'Cost Codes'!$B$5:$C$104,2,FALSE))</f>
        <v/>
      </c>
      <c r="E156" s="9">
        <f>IF($B156="","",VLOOKUP($C156,'Cost Codes'!$B$5:$D$104,3,FALSE))</f>
        <v/>
      </c>
      <c r="F156" s="6"/>
      <c r="G156" s="7">
        <f>IF($B156="","",SUMIFS(Timesheets!$J$5:$J$1004,Timesheets!$F$5:$F$1004,$B156,Timesheets!$G$5:$G$1004,$C156))</f>
        <v/>
      </c>
      <c r="H156" s="7">
        <f>IF($B156="","",SUMIFS('Cost Log'!$I$5:$I$1004,'Cost Log'!$D$5:$D$1004,$B156,'Cost Log'!$E$5:$E$1004,$C156))</f>
        <v/>
      </c>
      <c r="I156" s="7">
        <f>IF($B156="","",$G156+$H156)</f>
        <v/>
      </c>
      <c r="J156" s="7">
        <f>IF($B156="","",$I156-$F156)</f>
        <v/>
      </c>
      <c r="K156" s="8">
        <f>IF($B156="","",IFERROR($I156/$F156,0))</f>
        <v/>
      </c>
      <c r="L156" s="9">
        <f>IF($B156="","",IF(COUNTIF('Cost Codes'!$B$5:$B$104,$C156)=0,"Unknown code","OK"))</f>
        <v/>
      </c>
    </row>
    <row r="157" spans="4:12">
      <c r="D157" s="9">
        <f>IF($B157="","",VLOOKUP($C157,'Cost Codes'!$B$5:$C$104,2,FALSE))</f>
        <v/>
      </c>
      <c r="E157" s="9">
        <f>IF($B157="","",VLOOKUP($C157,'Cost Codes'!$B$5:$D$104,3,FALSE))</f>
        <v/>
      </c>
      <c r="F157" s="6"/>
      <c r="G157" s="7">
        <f>IF($B157="","",SUMIFS(Timesheets!$J$5:$J$1004,Timesheets!$F$5:$F$1004,$B157,Timesheets!$G$5:$G$1004,$C157))</f>
        <v/>
      </c>
      <c r="H157" s="7">
        <f>IF($B157="","",SUMIFS('Cost Log'!$I$5:$I$1004,'Cost Log'!$D$5:$D$1004,$B157,'Cost Log'!$E$5:$E$1004,$C157))</f>
        <v/>
      </c>
      <c r="I157" s="7">
        <f>IF($B157="","",$G157+$H157)</f>
        <v/>
      </c>
      <c r="J157" s="7">
        <f>IF($B157="","",$I157-$F157)</f>
        <v/>
      </c>
      <c r="K157" s="8">
        <f>IF($B157="","",IFERROR($I157/$F157,0))</f>
        <v/>
      </c>
      <c r="L157" s="9">
        <f>IF($B157="","",IF(COUNTIF('Cost Codes'!$B$5:$B$104,$C157)=0,"Unknown code","OK"))</f>
        <v/>
      </c>
    </row>
    <row r="158" spans="4:12">
      <c r="D158" s="9">
        <f>IF($B158="","",VLOOKUP($C158,'Cost Codes'!$B$5:$C$104,2,FALSE))</f>
        <v/>
      </c>
      <c r="E158" s="9">
        <f>IF($B158="","",VLOOKUP($C158,'Cost Codes'!$B$5:$D$104,3,FALSE))</f>
        <v/>
      </c>
      <c r="F158" s="6"/>
      <c r="G158" s="7">
        <f>IF($B158="","",SUMIFS(Timesheets!$J$5:$J$1004,Timesheets!$F$5:$F$1004,$B158,Timesheets!$G$5:$G$1004,$C158))</f>
        <v/>
      </c>
      <c r="H158" s="7">
        <f>IF($B158="","",SUMIFS('Cost Log'!$I$5:$I$1004,'Cost Log'!$D$5:$D$1004,$B158,'Cost Log'!$E$5:$E$1004,$C158))</f>
        <v/>
      </c>
      <c r="I158" s="7">
        <f>IF($B158="","",$G158+$H158)</f>
        <v/>
      </c>
      <c r="J158" s="7">
        <f>IF($B158="","",$I158-$F158)</f>
        <v/>
      </c>
      <c r="K158" s="8">
        <f>IF($B158="","",IFERROR($I158/$F158,0))</f>
        <v/>
      </c>
      <c r="L158" s="9">
        <f>IF($B158="","",IF(COUNTIF('Cost Codes'!$B$5:$B$104,$C158)=0,"Unknown code","OK"))</f>
        <v/>
      </c>
    </row>
    <row r="159" spans="4:12">
      <c r="D159" s="9">
        <f>IF($B159="","",VLOOKUP($C159,'Cost Codes'!$B$5:$C$104,2,FALSE))</f>
        <v/>
      </c>
      <c r="E159" s="9">
        <f>IF($B159="","",VLOOKUP($C159,'Cost Codes'!$B$5:$D$104,3,FALSE))</f>
        <v/>
      </c>
      <c r="F159" s="6"/>
      <c r="G159" s="7">
        <f>IF($B159="","",SUMIFS(Timesheets!$J$5:$J$1004,Timesheets!$F$5:$F$1004,$B159,Timesheets!$G$5:$G$1004,$C159))</f>
        <v/>
      </c>
      <c r="H159" s="7">
        <f>IF($B159="","",SUMIFS('Cost Log'!$I$5:$I$1004,'Cost Log'!$D$5:$D$1004,$B159,'Cost Log'!$E$5:$E$1004,$C159))</f>
        <v/>
      </c>
      <c r="I159" s="7">
        <f>IF($B159="","",$G159+$H159)</f>
        <v/>
      </c>
      <c r="J159" s="7">
        <f>IF($B159="","",$I159-$F159)</f>
        <v/>
      </c>
      <c r="K159" s="8">
        <f>IF($B159="","",IFERROR($I159/$F159,0))</f>
        <v/>
      </c>
      <c r="L159" s="9">
        <f>IF($B159="","",IF(COUNTIF('Cost Codes'!$B$5:$B$104,$C159)=0,"Unknown code","OK"))</f>
        <v/>
      </c>
    </row>
    <row r="160" spans="4:12">
      <c r="D160" s="9">
        <f>IF($B160="","",VLOOKUP($C160,'Cost Codes'!$B$5:$C$104,2,FALSE))</f>
        <v/>
      </c>
      <c r="E160" s="9">
        <f>IF($B160="","",VLOOKUP($C160,'Cost Codes'!$B$5:$D$104,3,FALSE))</f>
        <v/>
      </c>
      <c r="F160" s="6"/>
      <c r="G160" s="7">
        <f>IF($B160="","",SUMIFS(Timesheets!$J$5:$J$1004,Timesheets!$F$5:$F$1004,$B160,Timesheets!$G$5:$G$1004,$C160))</f>
        <v/>
      </c>
      <c r="H160" s="7">
        <f>IF($B160="","",SUMIFS('Cost Log'!$I$5:$I$1004,'Cost Log'!$D$5:$D$1004,$B160,'Cost Log'!$E$5:$E$1004,$C160))</f>
        <v/>
      </c>
      <c r="I160" s="7">
        <f>IF($B160="","",$G160+$H160)</f>
        <v/>
      </c>
      <c r="J160" s="7">
        <f>IF($B160="","",$I160-$F160)</f>
        <v/>
      </c>
      <c r="K160" s="8">
        <f>IF($B160="","",IFERROR($I160/$F160,0))</f>
        <v/>
      </c>
      <c r="L160" s="9">
        <f>IF($B160="","",IF(COUNTIF('Cost Codes'!$B$5:$B$104,$C160)=0,"Unknown code","OK"))</f>
        <v/>
      </c>
    </row>
    <row r="161" spans="4:12">
      <c r="D161" s="9">
        <f>IF($B161="","",VLOOKUP($C161,'Cost Codes'!$B$5:$C$104,2,FALSE))</f>
        <v/>
      </c>
      <c r="E161" s="9">
        <f>IF($B161="","",VLOOKUP($C161,'Cost Codes'!$B$5:$D$104,3,FALSE))</f>
        <v/>
      </c>
      <c r="F161" s="6"/>
      <c r="G161" s="7">
        <f>IF($B161="","",SUMIFS(Timesheets!$J$5:$J$1004,Timesheets!$F$5:$F$1004,$B161,Timesheets!$G$5:$G$1004,$C161))</f>
        <v/>
      </c>
      <c r="H161" s="7">
        <f>IF($B161="","",SUMIFS('Cost Log'!$I$5:$I$1004,'Cost Log'!$D$5:$D$1004,$B161,'Cost Log'!$E$5:$E$1004,$C161))</f>
        <v/>
      </c>
      <c r="I161" s="7">
        <f>IF($B161="","",$G161+$H161)</f>
        <v/>
      </c>
      <c r="J161" s="7">
        <f>IF($B161="","",$I161-$F161)</f>
        <v/>
      </c>
      <c r="K161" s="8">
        <f>IF($B161="","",IFERROR($I161/$F161,0))</f>
        <v/>
      </c>
      <c r="L161" s="9">
        <f>IF($B161="","",IF(COUNTIF('Cost Codes'!$B$5:$B$104,$C161)=0,"Unknown code","OK"))</f>
        <v/>
      </c>
    </row>
    <row r="162" spans="4:12">
      <c r="D162" s="9">
        <f>IF($B162="","",VLOOKUP($C162,'Cost Codes'!$B$5:$C$104,2,FALSE))</f>
        <v/>
      </c>
      <c r="E162" s="9">
        <f>IF($B162="","",VLOOKUP($C162,'Cost Codes'!$B$5:$D$104,3,FALSE))</f>
        <v/>
      </c>
      <c r="F162" s="6"/>
      <c r="G162" s="7">
        <f>IF($B162="","",SUMIFS(Timesheets!$J$5:$J$1004,Timesheets!$F$5:$F$1004,$B162,Timesheets!$G$5:$G$1004,$C162))</f>
        <v/>
      </c>
      <c r="H162" s="7">
        <f>IF($B162="","",SUMIFS('Cost Log'!$I$5:$I$1004,'Cost Log'!$D$5:$D$1004,$B162,'Cost Log'!$E$5:$E$1004,$C162))</f>
        <v/>
      </c>
      <c r="I162" s="7">
        <f>IF($B162="","",$G162+$H162)</f>
        <v/>
      </c>
      <c r="J162" s="7">
        <f>IF($B162="","",$I162-$F162)</f>
        <v/>
      </c>
      <c r="K162" s="8">
        <f>IF($B162="","",IFERROR($I162/$F162,0))</f>
        <v/>
      </c>
      <c r="L162" s="9">
        <f>IF($B162="","",IF(COUNTIF('Cost Codes'!$B$5:$B$104,$C162)=0,"Unknown code","OK"))</f>
        <v/>
      </c>
    </row>
    <row r="163" spans="4:12">
      <c r="D163" s="9">
        <f>IF($B163="","",VLOOKUP($C163,'Cost Codes'!$B$5:$C$104,2,FALSE))</f>
        <v/>
      </c>
      <c r="E163" s="9">
        <f>IF($B163="","",VLOOKUP($C163,'Cost Codes'!$B$5:$D$104,3,FALSE))</f>
        <v/>
      </c>
      <c r="F163" s="6"/>
      <c r="G163" s="7">
        <f>IF($B163="","",SUMIFS(Timesheets!$J$5:$J$1004,Timesheets!$F$5:$F$1004,$B163,Timesheets!$G$5:$G$1004,$C163))</f>
        <v/>
      </c>
      <c r="H163" s="7">
        <f>IF($B163="","",SUMIFS('Cost Log'!$I$5:$I$1004,'Cost Log'!$D$5:$D$1004,$B163,'Cost Log'!$E$5:$E$1004,$C163))</f>
        <v/>
      </c>
      <c r="I163" s="7">
        <f>IF($B163="","",$G163+$H163)</f>
        <v/>
      </c>
      <c r="J163" s="7">
        <f>IF($B163="","",$I163-$F163)</f>
        <v/>
      </c>
      <c r="K163" s="8">
        <f>IF($B163="","",IFERROR($I163/$F163,0))</f>
        <v/>
      </c>
      <c r="L163" s="9">
        <f>IF($B163="","",IF(COUNTIF('Cost Codes'!$B$5:$B$104,$C163)=0,"Unknown code","OK"))</f>
        <v/>
      </c>
    </row>
    <row r="164" spans="4:12">
      <c r="D164" s="9">
        <f>IF($B164="","",VLOOKUP($C164,'Cost Codes'!$B$5:$C$104,2,FALSE))</f>
        <v/>
      </c>
      <c r="E164" s="9">
        <f>IF($B164="","",VLOOKUP($C164,'Cost Codes'!$B$5:$D$104,3,FALSE))</f>
        <v/>
      </c>
      <c r="F164" s="6"/>
      <c r="G164" s="7">
        <f>IF($B164="","",SUMIFS(Timesheets!$J$5:$J$1004,Timesheets!$F$5:$F$1004,$B164,Timesheets!$G$5:$G$1004,$C164))</f>
        <v/>
      </c>
      <c r="H164" s="7">
        <f>IF($B164="","",SUMIFS('Cost Log'!$I$5:$I$1004,'Cost Log'!$D$5:$D$1004,$B164,'Cost Log'!$E$5:$E$1004,$C164))</f>
        <v/>
      </c>
      <c r="I164" s="7">
        <f>IF($B164="","",$G164+$H164)</f>
        <v/>
      </c>
      <c r="J164" s="7">
        <f>IF($B164="","",$I164-$F164)</f>
        <v/>
      </c>
      <c r="K164" s="8">
        <f>IF($B164="","",IFERROR($I164/$F164,0))</f>
        <v/>
      </c>
      <c r="L164" s="9">
        <f>IF($B164="","",IF(COUNTIF('Cost Codes'!$B$5:$B$104,$C164)=0,"Unknown code","OK"))</f>
        <v/>
      </c>
    </row>
    <row r="165" spans="4:12">
      <c r="D165" s="9">
        <f>IF($B165="","",VLOOKUP($C165,'Cost Codes'!$B$5:$C$104,2,FALSE))</f>
        <v/>
      </c>
      <c r="E165" s="9">
        <f>IF($B165="","",VLOOKUP($C165,'Cost Codes'!$B$5:$D$104,3,FALSE))</f>
        <v/>
      </c>
      <c r="F165" s="6"/>
      <c r="G165" s="7">
        <f>IF($B165="","",SUMIFS(Timesheets!$J$5:$J$1004,Timesheets!$F$5:$F$1004,$B165,Timesheets!$G$5:$G$1004,$C165))</f>
        <v/>
      </c>
      <c r="H165" s="7">
        <f>IF($B165="","",SUMIFS('Cost Log'!$I$5:$I$1004,'Cost Log'!$D$5:$D$1004,$B165,'Cost Log'!$E$5:$E$1004,$C165))</f>
        <v/>
      </c>
      <c r="I165" s="7">
        <f>IF($B165="","",$G165+$H165)</f>
        <v/>
      </c>
      <c r="J165" s="7">
        <f>IF($B165="","",$I165-$F165)</f>
        <v/>
      </c>
      <c r="K165" s="8">
        <f>IF($B165="","",IFERROR($I165/$F165,0))</f>
        <v/>
      </c>
      <c r="L165" s="9">
        <f>IF($B165="","",IF(COUNTIF('Cost Codes'!$B$5:$B$104,$C165)=0,"Unknown code","OK"))</f>
        <v/>
      </c>
    </row>
    <row r="166" spans="4:12">
      <c r="D166" s="9">
        <f>IF($B166="","",VLOOKUP($C166,'Cost Codes'!$B$5:$C$104,2,FALSE))</f>
        <v/>
      </c>
      <c r="E166" s="9">
        <f>IF($B166="","",VLOOKUP($C166,'Cost Codes'!$B$5:$D$104,3,FALSE))</f>
        <v/>
      </c>
      <c r="F166" s="6"/>
      <c r="G166" s="7">
        <f>IF($B166="","",SUMIFS(Timesheets!$J$5:$J$1004,Timesheets!$F$5:$F$1004,$B166,Timesheets!$G$5:$G$1004,$C166))</f>
        <v/>
      </c>
      <c r="H166" s="7">
        <f>IF($B166="","",SUMIFS('Cost Log'!$I$5:$I$1004,'Cost Log'!$D$5:$D$1004,$B166,'Cost Log'!$E$5:$E$1004,$C166))</f>
        <v/>
      </c>
      <c r="I166" s="7">
        <f>IF($B166="","",$G166+$H166)</f>
        <v/>
      </c>
      <c r="J166" s="7">
        <f>IF($B166="","",$I166-$F166)</f>
        <v/>
      </c>
      <c r="K166" s="8">
        <f>IF($B166="","",IFERROR($I166/$F166,0))</f>
        <v/>
      </c>
      <c r="L166" s="9">
        <f>IF($B166="","",IF(COUNTIF('Cost Codes'!$B$5:$B$104,$C166)=0,"Unknown code","OK"))</f>
        <v/>
      </c>
    </row>
    <row r="167" spans="4:12">
      <c r="D167" s="9">
        <f>IF($B167="","",VLOOKUP($C167,'Cost Codes'!$B$5:$C$104,2,FALSE))</f>
        <v/>
      </c>
      <c r="E167" s="9">
        <f>IF($B167="","",VLOOKUP($C167,'Cost Codes'!$B$5:$D$104,3,FALSE))</f>
        <v/>
      </c>
      <c r="F167" s="6"/>
      <c r="G167" s="7">
        <f>IF($B167="","",SUMIFS(Timesheets!$J$5:$J$1004,Timesheets!$F$5:$F$1004,$B167,Timesheets!$G$5:$G$1004,$C167))</f>
        <v/>
      </c>
      <c r="H167" s="7">
        <f>IF($B167="","",SUMIFS('Cost Log'!$I$5:$I$1004,'Cost Log'!$D$5:$D$1004,$B167,'Cost Log'!$E$5:$E$1004,$C167))</f>
        <v/>
      </c>
      <c r="I167" s="7">
        <f>IF($B167="","",$G167+$H167)</f>
        <v/>
      </c>
      <c r="J167" s="7">
        <f>IF($B167="","",$I167-$F167)</f>
        <v/>
      </c>
      <c r="K167" s="8">
        <f>IF($B167="","",IFERROR($I167/$F167,0))</f>
        <v/>
      </c>
      <c r="L167" s="9">
        <f>IF($B167="","",IF(COUNTIF('Cost Codes'!$B$5:$B$104,$C167)=0,"Unknown code","OK"))</f>
        <v/>
      </c>
    </row>
    <row r="168" spans="4:12">
      <c r="D168" s="9">
        <f>IF($B168="","",VLOOKUP($C168,'Cost Codes'!$B$5:$C$104,2,FALSE))</f>
        <v/>
      </c>
      <c r="E168" s="9">
        <f>IF($B168="","",VLOOKUP($C168,'Cost Codes'!$B$5:$D$104,3,FALSE))</f>
        <v/>
      </c>
      <c r="F168" s="6"/>
      <c r="G168" s="7">
        <f>IF($B168="","",SUMIFS(Timesheets!$J$5:$J$1004,Timesheets!$F$5:$F$1004,$B168,Timesheets!$G$5:$G$1004,$C168))</f>
        <v/>
      </c>
      <c r="H168" s="7">
        <f>IF($B168="","",SUMIFS('Cost Log'!$I$5:$I$1004,'Cost Log'!$D$5:$D$1004,$B168,'Cost Log'!$E$5:$E$1004,$C168))</f>
        <v/>
      </c>
      <c r="I168" s="7">
        <f>IF($B168="","",$G168+$H168)</f>
        <v/>
      </c>
      <c r="J168" s="7">
        <f>IF($B168="","",$I168-$F168)</f>
        <v/>
      </c>
      <c r="K168" s="8">
        <f>IF($B168="","",IFERROR($I168/$F168,0))</f>
        <v/>
      </c>
      <c r="L168" s="9">
        <f>IF($B168="","",IF(COUNTIF('Cost Codes'!$B$5:$B$104,$C168)=0,"Unknown code","OK"))</f>
        <v/>
      </c>
    </row>
    <row r="169" spans="4:12">
      <c r="D169" s="9">
        <f>IF($B169="","",VLOOKUP($C169,'Cost Codes'!$B$5:$C$104,2,FALSE))</f>
        <v/>
      </c>
      <c r="E169" s="9">
        <f>IF($B169="","",VLOOKUP($C169,'Cost Codes'!$B$5:$D$104,3,FALSE))</f>
        <v/>
      </c>
      <c r="F169" s="6"/>
      <c r="G169" s="7">
        <f>IF($B169="","",SUMIFS(Timesheets!$J$5:$J$1004,Timesheets!$F$5:$F$1004,$B169,Timesheets!$G$5:$G$1004,$C169))</f>
        <v/>
      </c>
      <c r="H169" s="7">
        <f>IF($B169="","",SUMIFS('Cost Log'!$I$5:$I$1004,'Cost Log'!$D$5:$D$1004,$B169,'Cost Log'!$E$5:$E$1004,$C169))</f>
        <v/>
      </c>
      <c r="I169" s="7">
        <f>IF($B169="","",$G169+$H169)</f>
        <v/>
      </c>
      <c r="J169" s="7">
        <f>IF($B169="","",$I169-$F169)</f>
        <v/>
      </c>
      <c r="K169" s="8">
        <f>IF($B169="","",IFERROR($I169/$F169,0))</f>
        <v/>
      </c>
      <c r="L169" s="9">
        <f>IF($B169="","",IF(COUNTIF('Cost Codes'!$B$5:$B$104,$C169)=0,"Unknown code","OK"))</f>
        <v/>
      </c>
    </row>
    <row r="170" spans="4:12">
      <c r="D170" s="9">
        <f>IF($B170="","",VLOOKUP($C170,'Cost Codes'!$B$5:$C$104,2,FALSE))</f>
        <v/>
      </c>
      <c r="E170" s="9">
        <f>IF($B170="","",VLOOKUP($C170,'Cost Codes'!$B$5:$D$104,3,FALSE))</f>
        <v/>
      </c>
      <c r="F170" s="6"/>
      <c r="G170" s="7">
        <f>IF($B170="","",SUMIFS(Timesheets!$J$5:$J$1004,Timesheets!$F$5:$F$1004,$B170,Timesheets!$G$5:$G$1004,$C170))</f>
        <v/>
      </c>
      <c r="H170" s="7">
        <f>IF($B170="","",SUMIFS('Cost Log'!$I$5:$I$1004,'Cost Log'!$D$5:$D$1004,$B170,'Cost Log'!$E$5:$E$1004,$C170))</f>
        <v/>
      </c>
      <c r="I170" s="7">
        <f>IF($B170="","",$G170+$H170)</f>
        <v/>
      </c>
      <c r="J170" s="7">
        <f>IF($B170="","",$I170-$F170)</f>
        <v/>
      </c>
      <c r="K170" s="8">
        <f>IF($B170="","",IFERROR($I170/$F170,0))</f>
        <v/>
      </c>
      <c r="L170" s="9">
        <f>IF($B170="","",IF(COUNTIF('Cost Codes'!$B$5:$B$104,$C170)=0,"Unknown code","OK"))</f>
        <v/>
      </c>
    </row>
    <row r="171" spans="4:12">
      <c r="D171" s="9">
        <f>IF($B171="","",VLOOKUP($C171,'Cost Codes'!$B$5:$C$104,2,FALSE))</f>
        <v/>
      </c>
      <c r="E171" s="9">
        <f>IF($B171="","",VLOOKUP($C171,'Cost Codes'!$B$5:$D$104,3,FALSE))</f>
        <v/>
      </c>
      <c r="F171" s="6"/>
      <c r="G171" s="7">
        <f>IF($B171="","",SUMIFS(Timesheets!$J$5:$J$1004,Timesheets!$F$5:$F$1004,$B171,Timesheets!$G$5:$G$1004,$C171))</f>
        <v/>
      </c>
      <c r="H171" s="7">
        <f>IF($B171="","",SUMIFS('Cost Log'!$I$5:$I$1004,'Cost Log'!$D$5:$D$1004,$B171,'Cost Log'!$E$5:$E$1004,$C171))</f>
        <v/>
      </c>
      <c r="I171" s="7">
        <f>IF($B171="","",$G171+$H171)</f>
        <v/>
      </c>
      <c r="J171" s="7">
        <f>IF($B171="","",$I171-$F171)</f>
        <v/>
      </c>
      <c r="K171" s="8">
        <f>IF($B171="","",IFERROR($I171/$F171,0))</f>
        <v/>
      </c>
      <c r="L171" s="9">
        <f>IF($B171="","",IF(COUNTIF('Cost Codes'!$B$5:$B$104,$C171)=0,"Unknown code","OK"))</f>
        <v/>
      </c>
    </row>
    <row r="172" spans="4:12">
      <c r="D172" s="9">
        <f>IF($B172="","",VLOOKUP($C172,'Cost Codes'!$B$5:$C$104,2,FALSE))</f>
        <v/>
      </c>
      <c r="E172" s="9">
        <f>IF($B172="","",VLOOKUP($C172,'Cost Codes'!$B$5:$D$104,3,FALSE))</f>
        <v/>
      </c>
      <c r="F172" s="6"/>
      <c r="G172" s="7">
        <f>IF($B172="","",SUMIFS(Timesheets!$J$5:$J$1004,Timesheets!$F$5:$F$1004,$B172,Timesheets!$G$5:$G$1004,$C172))</f>
        <v/>
      </c>
      <c r="H172" s="7">
        <f>IF($B172="","",SUMIFS('Cost Log'!$I$5:$I$1004,'Cost Log'!$D$5:$D$1004,$B172,'Cost Log'!$E$5:$E$1004,$C172))</f>
        <v/>
      </c>
      <c r="I172" s="7">
        <f>IF($B172="","",$G172+$H172)</f>
        <v/>
      </c>
      <c r="J172" s="7">
        <f>IF($B172="","",$I172-$F172)</f>
        <v/>
      </c>
      <c r="K172" s="8">
        <f>IF($B172="","",IFERROR($I172/$F172,0))</f>
        <v/>
      </c>
      <c r="L172" s="9">
        <f>IF($B172="","",IF(COUNTIF('Cost Codes'!$B$5:$B$104,$C172)=0,"Unknown code","OK"))</f>
        <v/>
      </c>
    </row>
    <row r="173" spans="4:12">
      <c r="D173" s="9">
        <f>IF($B173="","",VLOOKUP($C173,'Cost Codes'!$B$5:$C$104,2,FALSE))</f>
        <v/>
      </c>
      <c r="E173" s="9">
        <f>IF($B173="","",VLOOKUP($C173,'Cost Codes'!$B$5:$D$104,3,FALSE))</f>
        <v/>
      </c>
      <c r="F173" s="6"/>
      <c r="G173" s="7">
        <f>IF($B173="","",SUMIFS(Timesheets!$J$5:$J$1004,Timesheets!$F$5:$F$1004,$B173,Timesheets!$G$5:$G$1004,$C173))</f>
        <v/>
      </c>
      <c r="H173" s="7">
        <f>IF($B173="","",SUMIFS('Cost Log'!$I$5:$I$1004,'Cost Log'!$D$5:$D$1004,$B173,'Cost Log'!$E$5:$E$1004,$C173))</f>
        <v/>
      </c>
      <c r="I173" s="7">
        <f>IF($B173="","",$G173+$H173)</f>
        <v/>
      </c>
      <c r="J173" s="7">
        <f>IF($B173="","",$I173-$F173)</f>
        <v/>
      </c>
      <c r="K173" s="8">
        <f>IF($B173="","",IFERROR($I173/$F173,0))</f>
        <v/>
      </c>
      <c r="L173" s="9">
        <f>IF($B173="","",IF(COUNTIF('Cost Codes'!$B$5:$B$104,$C173)=0,"Unknown code","OK"))</f>
        <v/>
      </c>
    </row>
    <row r="174" spans="4:12">
      <c r="D174" s="9">
        <f>IF($B174="","",VLOOKUP($C174,'Cost Codes'!$B$5:$C$104,2,FALSE))</f>
        <v/>
      </c>
      <c r="E174" s="9">
        <f>IF($B174="","",VLOOKUP($C174,'Cost Codes'!$B$5:$D$104,3,FALSE))</f>
        <v/>
      </c>
      <c r="F174" s="6"/>
      <c r="G174" s="7">
        <f>IF($B174="","",SUMIFS(Timesheets!$J$5:$J$1004,Timesheets!$F$5:$F$1004,$B174,Timesheets!$G$5:$G$1004,$C174))</f>
        <v/>
      </c>
      <c r="H174" s="7">
        <f>IF($B174="","",SUMIFS('Cost Log'!$I$5:$I$1004,'Cost Log'!$D$5:$D$1004,$B174,'Cost Log'!$E$5:$E$1004,$C174))</f>
        <v/>
      </c>
      <c r="I174" s="7">
        <f>IF($B174="","",$G174+$H174)</f>
        <v/>
      </c>
      <c r="J174" s="7">
        <f>IF($B174="","",$I174-$F174)</f>
        <v/>
      </c>
      <c r="K174" s="8">
        <f>IF($B174="","",IFERROR($I174/$F174,0))</f>
        <v/>
      </c>
      <c r="L174" s="9">
        <f>IF($B174="","",IF(COUNTIF('Cost Codes'!$B$5:$B$104,$C174)=0,"Unknown code","OK"))</f>
        <v/>
      </c>
    </row>
    <row r="175" spans="4:12">
      <c r="D175" s="9">
        <f>IF($B175="","",VLOOKUP($C175,'Cost Codes'!$B$5:$C$104,2,FALSE))</f>
        <v/>
      </c>
      <c r="E175" s="9">
        <f>IF($B175="","",VLOOKUP($C175,'Cost Codes'!$B$5:$D$104,3,FALSE))</f>
        <v/>
      </c>
      <c r="F175" s="6"/>
      <c r="G175" s="7">
        <f>IF($B175="","",SUMIFS(Timesheets!$J$5:$J$1004,Timesheets!$F$5:$F$1004,$B175,Timesheets!$G$5:$G$1004,$C175))</f>
        <v/>
      </c>
      <c r="H175" s="7">
        <f>IF($B175="","",SUMIFS('Cost Log'!$I$5:$I$1004,'Cost Log'!$D$5:$D$1004,$B175,'Cost Log'!$E$5:$E$1004,$C175))</f>
        <v/>
      </c>
      <c r="I175" s="7">
        <f>IF($B175="","",$G175+$H175)</f>
        <v/>
      </c>
      <c r="J175" s="7">
        <f>IF($B175="","",$I175-$F175)</f>
        <v/>
      </c>
      <c r="K175" s="8">
        <f>IF($B175="","",IFERROR($I175/$F175,0))</f>
        <v/>
      </c>
      <c r="L175" s="9">
        <f>IF($B175="","",IF(COUNTIF('Cost Codes'!$B$5:$B$104,$C175)=0,"Unknown code","OK"))</f>
        <v/>
      </c>
    </row>
    <row r="176" spans="4:12">
      <c r="D176" s="9">
        <f>IF($B176="","",VLOOKUP($C176,'Cost Codes'!$B$5:$C$104,2,FALSE))</f>
        <v/>
      </c>
      <c r="E176" s="9">
        <f>IF($B176="","",VLOOKUP($C176,'Cost Codes'!$B$5:$D$104,3,FALSE))</f>
        <v/>
      </c>
      <c r="F176" s="6"/>
      <c r="G176" s="7">
        <f>IF($B176="","",SUMIFS(Timesheets!$J$5:$J$1004,Timesheets!$F$5:$F$1004,$B176,Timesheets!$G$5:$G$1004,$C176))</f>
        <v/>
      </c>
      <c r="H176" s="7">
        <f>IF($B176="","",SUMIFS('Cost Log'!$I$5:$I$1004,'Cost Log'!$D$5:$D$1004,$B176,'Cost Log'!$E$5:$E$1004,$C176))</f>
        <v/>
      </c>
      <c r="I176" s="7">
        <f>IF($B176="","",$G176+$H176)</f>
        <v/>
      </c>
      <c r="J176" s="7">
        <f>IF($B176="","",$I176-$F176)</f>
        <v/>
      </c>
      <c r="K176" s="8">
        <f>IF($B176="","",IFERROR($I176/$F176,0))</f>
        <v/>
      </c>
      <c r="L176" s="9">
        <f>IF($B176="","",IF(COUNTIF('Cost Codes'!$B$5:$B$104,$C176)=0,"Unknown code","OK"))</f>
        <v/>
      </c>
    </row>
    <row r="177" spans="4:12">
      <c r="D177" s="9">
        <f>IF($B177="","",VLOOKUP($C177,'Cost Codes'!$B$5:$C$104,2,FALSE))</f>
        <v/>
      </c>
      <c r="E177" s="9">
        <f>IF($B177="","",VLOOKUP($C177,'Cost Codes'!$B$5:$D$104,3,FALSE))</f>
        <v/>
      </c>
      <c r="F177" s="6"/>
      <c r="G177" s="7">
        <f>IF($B177="","",SUMIFS(Timesheets!$J$5:$J$1004,Timesheets!$F$5:$F$1004,$B177,Timesheets!$G$5:$G$1004,$C177))</f>
        <v/>
      </c>
      <c r="H177" s="7">
        <f>IF($B177="","",SUMIFS('Cost Log'!$I$5:$I$1004,'Cost Log'!$D$5:$D$1004,$B177,'Cost Log'!$E$5:$E$1004,$C177))</f>
        <v/>
      </c>
      <c r="I177" s="7">
        <f>IF($B177="","",$G177+$H177)</f>
        <v/>
      </c>
      <c r="J177" s="7">
        <f>IF($B177="","",$I177-$F177)</f>
        <v/>
      </c>
      <c r="K177" s="8">
        <f>IF($B177="","",IFERROR($I177/$F177,0))</f>
        <v/>
      </c>
      <c r="L177" s="9">
        <f>IF($B177="","",IF(COUNTIF('Cost Codes'!$B$5:$B$104,$C177)=0,"Unknown code","OK"))</f>
        <v/>
      </c>
    </row>
    <row r="178" spans="4:12">
      <c r="D178" s="9">
        <f>IF($B178="","",VLOOKUP($C178,'Cost Codes'!$B$5:$C$104,2,FALSE))</f>
        <v/>
      </c>
      <c r="E178" s="9">
        <f>IF($B178="","",VLOOKUP($C178,'Cost Codes'!$B$5:$D$104,3,FALSE))</f>
        <v/>
      </c>
      <c r="F178" s="6"/>
      <c r="G178" s="7">
        <f>IF($B178="","",SUMIFS(Timesheets!$J$5:$J$1004,Timesheets!$F$5:$F$1004,$B178,Timesheets!$G$5:$G$1004,$C178))</f>
        <v/>
      </c>
      <c r="H178" s="7">
        <f>IF($B178="","",SUMIFS('Cost Log'!$I$5:$I$1004,'Cost Log'!$D$5:$D$1004,$B178,'Cost Log'!$E$5:$E$1004,$C178))</f>
        <v/>
      </c>
      <c r="I178" s="7">
        <f>IF($B178="","",$G178+$H178)</f>
        <v/>
      </c>
      <c r="J178" s="7">
        <f>IF($B178="","",$I178-$F178)</f>
        <v/>
      </c>
      <c r="K178" s="8">
        <f>IF($B178="","",IFERROR($I178/$F178,0))</f>
        <v/>
      </c>
      <c r="L178" s="9">
        <f>IF($B178="","",IF(COUNTIF('Cost Codes'!$B$5:$B$104,$C178)=0,"Unknown code","OK"))</f>
        <v/>
      </c>
    </row>
    <row r="179" spans="4:12">
      <c r="D179" s="9">
        <f>IF($B179="","",VLOOKUP($C179,'Cost Codes'!$B$5:$C$104,2,FALSE))</f>
        <v/>
      </c>
      <c r="E179" s="9">
        <f>IF($B179="","",VLOOKUP($C179,'Cost Codes'!$B$5:$D$104,3,FALSE))</f>
        <v/>
      </c>
      <c r="F179" s="6"/>
      <c r="G179" s="7">
        <f>IF($B179="","",SUMIFS(Timesheets!$J$5:$J$1004,Timesheets!$F$5:$F$1004,$B179,Timesheets!$G$5:$G$1004,$C179))</f>
        <v/>
      </c>
      <c r="H179" s="7">
        <f>IF($B179="","",SUMIFS('Cost Log'!$I$5:$I$1004,'Cost Log'!$D$5:$D$1004,$B179,'Cost Log'!$E$5:$E$1004,$C179))</f>
        <v/>
      </c>
      <c r="I179" s="7">
        <f>IF($B179="","",$G179+$H179)</f>
        <v/>
      </c>
      <c r="J179" s="7">
        <f>IF($B179="","",$I179-$F179)</f>
        <v/>
      </c>
      <c r="K179" s="8">
        <f>IF($B179="","",IFERROR($I179/$F179,0))</f>
        <v/>
      </c>
      <c r="L179" s="9">
        <f>IF($B179="","",IF(COUNTIF('Cost Codes'!$B$5:$B$104,$C179)=0,"Unknown code","OK"))</f>
        <v/>
      </c>
    </row>
    <row r="180" spans="4:12">
      <c r="D180" s="9">
        <f>IF($B180="","",VLOOKUP($C180,'Cost Codes'!$B$5:$C$104,2,FALSE))</f>
        <v/>
      </c>
      <c r="E180" s="9">
        <f>IF($B180="","",VLOOKUP($C180,'Cost Codes'!$B$5:$D$104,3,FALSE))</f>
        <v/>
      </c>
      <c r="F180" s="6"/>
      <c r="G180" s="7">
        <f>IF($B180="","",SUMIFS(Timesheets!$J$5:$J$1004,Timesheets!$F$5:$F$1004,$B180,Timesheets!$G$5:$G$1004,$C180))</f>
        <v/>
      </c>
      <c r="H180" s="7">
        <f>IF($B180="","",SUMIFS('Cost Log'!$I$5:$I$1004,'Cost Log'!$D$5:$D$1004,$B180,'Cost Log'!$E$5:$E$1004,$C180))</f>
        <v/>
      </c>
      <c r="I180" s="7">
        <f>IF($B180="","",$G180+$H180)</f>
        <v/>
      </c>
      <c r="J180" s="7">
        <f>IF($B180="","",$I180-$F180)</f>
        <v/>
      </c>
      <c r="K180" s="8">
        <f>IF($B180="","",IFERROR($I180/$F180,0))</f>
        <v/>
      </c>
      <c r="L180" s="9">
        <f>IF($B180="","",IF(COUNTIF('Cost Codes'!$B$5:$B$104,$C180)=0,"Unknown code","OK"))</f>
        <v/>
      </c>
    </row>
    <row r="181" spans="4:12">
      <c r="D181" s="9">
        <f>IF($B181="","",VLOOKUP($C181,'Cost Codes'!$B$5:$C$104,2,FALSE))</f>
        <v/>
      </c>
      <c r="E181" s="9">
        <f>IF($B181="","",VLOOKUP($C181,'Cost Codes'!$B$5:$D$104,3,FALSE))</f>
        <v/>
      </c>
      <c r="F181" s="6"/>
      <c r="G181" s="7">
        <f>IF($B181="","",SUMIFS(Timesheets!$J$5:$J$1004,Timesheets!$F$5:$F$1004,$B181,Timesheets!$G$5:$G$1004,$C181))</f>
        <v/>
      </c>
      <c r="H181" s="7">
        <f>IF($B181="","",SUMIFS('Cost Log'!$I$5:$I$1004,'Cost Log'!$D$5:$D$1004,$B181,'Cost Log'!$E$5:$E$1004,$C181))</f>
        <v/>
      </c>
      <c r="I181" s="7">
        <f>IF($B181="","",$G181+$H181)</f>
        <v/>
      </c>
      <c r="J181" s="7">
        <f>IF($B181="","",$I181-$F181)</f>
        <v/>
      </c>
      <c r="K181" s="8">
        <f>IF($B181="","",IFERROR($I181/$F181,0))</f>
        <v/>
      </c>
      <c r="L181" s="9">
        <f>IF($B181="","",IF(COUNTIF('Cost Codes'!$B$5:$B$104,$C181)=0,"Unknown code","OK"))</f>
        <v/>
      </c>
    </row>
    <row r="182" spans="4:12">
      <c r="D182" s="9">
        <f>IF($B182="","",VLOOKUP($C182,'Cost Codes'!$B$5:$C$104,2,FALSE))</f>
        <v/>
      </c>
      <c r="E182" s="9">
        <f>IF($B182="","",VLOOKUP($C182,'Cost Codes'!$B$5:$D$104,3,FALSE))</f>
        <v/>
      </c>
      <c r="F182" s="6"/>
      <c r="G182" s="7">
        <f>IF($B182="","",SUMIFS(Timesheets!$J$5:$J$1004,Timesheets!$F$5:$F$1004,$B182,Timesheets!$G$5:$G$1004,$C182))</f>
        <v/>
      </c>
      <c r="H182" s="7">
        <f>IF($B182="","",SUMIFS('Cost Log'!$I$5:$I$1004,'Cost Log'!$D$5:$D$1004,$B182,'Cost Log'!$E$5:$E$1004,$C182))</f>
        <v/>
      </c>
      <c r="I182" s="7">
        <f>IF($B182="","",$G182+$H182)</f>
        <v/>
      </c>
      <c r="J182" s="7">
        <f>IF($B182="","",$I182-$F182)</f>
        <v/>
      </c>
      <c r="K182" s="8">
        <f>IF($B182="","",IFERROR($I182/$F182,0))</f>
        <v/>
      </c>
      <c r="L182" s="9">
        <f>IF($B182="","",IF(COUNTIF('Cost Codes'!$B$5:$B$104,$C182)=0,"Unknown code","OK"))</f>
        <v/>
      </c>
    </row>
    <row r="183" spans="4:12">
      <c r="D183" s="9">
        <f>IF($B183="","",VLOOKUP($C183,'Cost Codes'!$B$5:$C$104,2,FALSE))</f>
        <v/>
      </c>
      <c r="E183" s="9">
        <f>IF($B183="","",VLOOKUP($C183,'Cost Codes'!$B$5:$D$104,3,FALSE))</f>
        <v/>
      </c>
      <c r="F183" s="6"/>
      <c r="G183" s="7">
        <f>IF($B183="","",SUMIFS(Timesheets!$J$5:$J$1004,Timesheets!$F$5:$F$1004,$B183,Timesheets!$G$5:$G$1004,$C183))</f>
        <v/>
      </c>
      <c r="H183" s="7">
        <f>IF($B183="","",SUMIFS('Cost Log'!$I$5:$I$1004,'Cost Log'!$D$5:$D$1004,$B183,'Cost Log'!$E$5:$E$1004,$C183))</f>
        <v/>
      </c>
      <c r="I183" s="7">
        <f>IF($B183="","",$G183+$H183)</f>
        <v/>
      </c>
      <c r="J183" s="7">
        <f>IF($B183="","",$I183-$F183)</f>
        <v/>
      </c>
      <c r="K183" s="8">
        <f>IF($B183="","",IFERROR($I183/$F183,0))</f>
        <v/>
      </c>
      <c r="L183" s="9">
        <f>IF($B183="","",IF(COUNTIF('Cost Codes'!$B$5:$B$104,$C183)=0,"Unknown code","OK"))</f>
        <v/>
      </c>
    </row>
    <row r="184" spans="4:12">
      <c r="D184" s="9">
        <f>IF($B184="","",VLOOKUP($C184,'Cost Codes'!$B$5:$C$104,2,FALSE))</f>
        <v/>
      </c>
      <c r="E184" s="9">
        <f>IF($B184="","",VLOOKUP($C184,'Cost Codes'!$B$5:$D$104,3,FALSE))</f>
        <v/>
      </c>
      <c r="F184" s="6"/>
      <c r="G184" s="7">
        <f>IF($B184="","",SUMIFS(Timesheets!$J$5:$J$1004,Timesheets!$F$5:$F$1004,$B184,Timesheets!$G$5:$G$1004,$C184))</f>
        <v/>
      </c>
      <c r="H184" s="7">
        <f>IF($B184="","",SUMIFS('Cost Log'!$I$5:$I$1004,'Cost Log'!$D$5:$D$1004,$B184,'Cost Log'!$E$5:$E$1004,$C184))</f>
        <v/>
      </c>
      <c r="I184" s="7">
        <f>IF($B184="","",$G184+$H184)</f>
        <v/>
      </c>
      <c r="J184" s="7">
        <f>IF($B184="","",$I184-$F184)</f>
        <v/>
      </c>
      <c r="K184" s="8">
        <f>IF($B184="","",IFERROR($I184/$F184,0))</f>
        <v/>
      </c>
      <c r="L184" s="9">
        <f>IF($B184="","",IF(COUNTIF('Cost Codes'!$B$5:$B$104,$C184)=0,"Unknown code","OK"))</f>
        <v/>
      </c>
    </row>
    <row r="185" spans="4:12">
      <c r="D185" s="9">
        <f>IF($B185="","",VLOOKUP($C185,'Cost Codes'!$B$5:$C$104,2,FALSE))</f>
        <v/>
      </c>
      <c r="E185" s="9">
        <f>IF($B185="","",VLOOKUP($C185,'Cost Codes'!$B$5:$D$104,3,FALSE))</f>
        <v/>
      </c>
      <c r="F185" s="6"/>
      <c r="G185" s="7">
        <f>IF($B185="","",SUMIFS(Timesheets!$J$5:$J$1004,Timesheets!$F$5:$F$1004,$B185,Timesheets!$G$5:$G$1004,$C185))</f>
        <v/>
      </c>
      <c r="H185" s="7">
        <f>IF($B185="","",SUMIFS('Cost Log'!$I$5:$I$1004,'Cost Log'!$D$5:$D$1004,$B185,'Cost Log'!$E$5:$E$1004,$C185))</f>
        <v/>
      </c>
      <c r="I185" s="7">
        <f>IF($B185="","",$G185+$H185)</f>
        <v/>
      </c>
      <c r="J185" s="7">
        <f>IF($B185="","",$I185-$F185)</f>
        <v/>
      </c>
      <c r="K185" s="8">
        <f>IF($B185="","",IFERROR($I185/$F185,0))</f>
        <v/>
      </c>
      <c r="L185" s="9">
        <f>IF($B185="","",IF(COUNTIF('Cost Codes'!$B$5:$B$104,$C185)=0,"Unknown code","OK"))</f>
        <v/>
      </c>
    </row>
    <row r="186" spans="4:12">
      <c r="D186" s="9">
        <f>IF($B186="","",VLOOKUP($C186,'Cost Codes'!$B$5:$C$104,2,FALSE))</f>
        <v/>
      </c>
      <c r="E186" s="9">
        <f>IF($B186="","",VLOOKUP($C186,'Cost Codes'!$B$5:$D$104,3,FALSE))</f>
        <v/>
      </c>
      <c r="F186" s="6"/>
      <c r="G186" s="7">
        <f>IF($B186="","",SUMIFS(Timesheets!$J$5:$J$1004,Timesheets!$F$5:$F$1004,$B186,Timesheets!$G$5:$G$1004,$C186))</f>
        <v/>
      </c>
      <c r="H186" s="7">
        <f>IF($B186="","",SUMIFS('Cost Log'!$I$5:$I$1004,'Cost Log'!$D$5:$D$1004,$B186,'Cost Log'!$E$5:$E$1004,$C186))</f>
        <v/>
      </c>
      <c r="I186" s="7">
        <f>IF($B186="","",$G186+$H186)</f>
        <v/>
      </c>
      <c r="J186" s="7">
        <f>IF($B186="","",$I186-$F186)</f>
        <v/>
      </c>
      <c r="K186" s="8">
        <f>IF($B186="","",IFERROR($I186/$F186,0))</f>
        <v/>
      </c>
      <c r="L186" s="9">
        <f>IF($B186="","",IF(COUNTIF('Cost Codes'!$B$5:$B$104,$C186)=0,"Unknown code","OK"))</f>
        <v/>
      </c>
    </row>
    <row r="187" spans="4:12">
      <c r="D187" s="9">
        <f>IF($B187="","",VLOOKUP($C187,'Cost Codes'!$B$5:$C$104,2,FALSE))</f>
        <v/>
      </c>
      <c r="E187" s="9">
        <f>IF($B187="","",VLOOKUP($C187,'Cost Codes'!$B$5:$D$104,3,FALSE))</f>
        <v/>
      </c>
      <c r="F187" s="6"/>
      <c r="G187" s="7">
        <f>IF($B187="","",SUMIFS(Timesheets!$J$5:$J$1004,Timesheets!$F$5:$F$1004,$B187,Timesheets!$G$5:$G$1004,$C187))</f>
        <v/>
      </c>
      <c r="H187" s="7">
        <f>IF($B187="","",SUMIFS('Cost Log'!$I$5:$I$1004,'Cost Log'!$D$5:$D$1004,$B187,'Cost Log'!$E$5:$E$1004,$C187))</f>
        <v/>
      </c>
      <c r="I187" s="7">
        <f>IF($B187="","",$G187+$H187)</f>
        <v/>
      </c>
      <c r="J187" s="7">
        <f>IF($B187="","",$I187-$F187)</f>
        <v/>
      </c>
      <c r="K187" s="8">
        <f>IF($B187="","",IFERROR($I187/$F187,0))</f>
        <v/>
      </c>
      <c r="L187" s="9">
        <f>IF($B187="","",IF(COUNTIF('Cost Codes'!$B$5:$B$104,$C187)=0,"Unknown code","OK"))</f>
        <v/>
      </c>
    </row>
    <row r="188" spans="4:12">
      <c r="D188" s="9">
        <f>IF($B188="","",VLOOKUP($C188,'Cost Codes'!$B$5:$C$104,2,FALSE))</f>
        <v/>
      </c>
      <c r="E188" s="9">
        <f>IF($B188="","",VLOOKUP($C188,'Cost Codes'!$B$5:$D$104,3,FALSE))</f>
        <v/>
      </c>
      <c r="F188" s="6"/>
      <c r="G188" s="7">
        <f>IF($B188="","",SUMIFS(Timesheets!$J$5:$J$1004,Timesheets!$F$5:$F$1004,$B188,Timesheets!$G$5:$G$1004,$C188))</f>
        <v/>
      </c>
      <c r="H188" s="7">
        <f>IF($B188="","",SUMIFS('Cost Log'!$I$5:$I$1004,'Cost Log'!$D$5:$D$1004,$B188,'Cost Log'!$E$5:$E$1004,$C188))</f>
        <v/>
      </c>
      <c r="I188" s="7">
        <f>IF($B188="","",$G188+$H188)</f>
        <v/>
      </c>
      <c r="J188" s="7">
        <f>IF($B188="","",$I188-$F188)</f>
        <v/>
      </c>
      <c r="K188" s="8">
        <f>IF($B188="","",IFERROR($I188/$F188,0))</f>
        <v/>
      </c>
      <c r="L188" s="9">
        <f>IF($B188="","",IF(COUNTIF('Cost Codes'!$B$5:$B$104,$C188)=0,"Unknown code","OK"))</f>
        <v/>
      </c>
    </row>
    <row r="189" spans="4:12">
      <c r="D189" s="9">
        <f>IF($B189="","",VLOOKUP($C189,'Cost Codes'!$B$5:$C$104,2,FALSE))</f>
        <v/>
      </c>
      <c r="E189" s="9">
        <f>IF($B189="","",VLOOKUP($C189,'Cost Codes'!$B$5:$D$104,3,FALSE))</f>
        <v/>
      </c>
      <c r="F189" s="6"/>
      <c r="G189" s="7">
        <f>IF($B189="","",SUMIFS(Timesheets!$J$5:$J$1004,Timesheets!$F$5:$F$1004,$B189,Timesheets!$G$5:$G$1004,$C189))</f>
        <v/>
      </c>
      <c r="H189" s="7">
        <f>IF($B189="","",SUMIFS('Cost Log'!$I$5:$I$1004,'Cost Log'!$D$5:$D$1004,$B189,'Cost Log'!$E$5:$E$1004,$C189))</f>
        <v/>
      </c>
      <c r="I189" s="7">
        <f>IF($B189="","",$G189+$H189)</f>
        <v/>
      </c>
      <c r="J189" s="7">
        <f>IF($B189="","",$I189-$F189)</f>
        <v/>
      </c>
      <c r="K189" s="8">
        <f>IF($B189="","",IFERROR($I189/$F189,0))</f>
        <v/>
      </c>
      <c r="L189" s="9">
        <f>IF($B189="","",IF(COUNTIF('Cost Codes'!$B$5:$B$104,$C189)=0,"Unknown code","OK"))</f>
        <v/>
      </c>
    </row>
    <row r="190" spans="4:12">
      <c r="D190" s="9">
        <f>IF($B190="","",VLOOKUP($C190,'Cost Codes'!$B$5:$C$104,2,FALSE))</f>
        <v/>
      </c>
      <c r="E190" s="9">
        <f>IF($B190="","",VLOOKUP($C190,'Cost Codes'!$B$5:$D$104,3,FALSE))</f>
        <v/>
      </c>
      <c r="F190" s="6"/>
      <c r="G190" s="7">
        <f>IF($B190="","",SUMIFS(Timesheets!$J$5:$J$1004,Timesheets!$F$5:$F$1004,$B190,Timesheets!$G$5:$G$1004,$C190))</f>
        <v/>
      </c>
      <c r="H190" s="7">
        <f>IF($B190="","",SUMIFS('Cost Log'!$I$5:$I$1004,'Cost Log'!$D$5:$D$1004,$B190,'Cost Log'!$E$5:$E$1004,$C190))</f>
        <v/>
      </c>
      <c r="I190" s="7">
        <f>IF($B190="","",$G190+$H190)</f>
        <v/>
      </c>
      <c r="J190" s="7">
        <f>IF($B190="","",$I190-$F190)</f>
        <v/>
      </c>
      <c r="K190" s="8">
        <f>IF($B190="","",IFERROR($I190/$F190,0))</f>
        <v/>
      </c>
      <c r="L190" s="9">
        <f>IF($B190="","",IF(COUNTIF('Cost Codes'!$B$5:$B$104,$C190)=0,"Unknown code","OK"))</f>
        <v/>
      </c>
    </row>
    <row r="191" spans="4:12">
      <c r="D191" s="9">
        <f>IF($B191="","",VLOOKUP($C191,'Cost Codes'!$B$5:$C$104,2,FALSE))</f>
        <v/>
      </c>
      <c r="E191" s="9">
        <f>IF($B191="","",VLOOKUP($C191,'Cost Codes'!$B$5:$D$104,3,FALSE))</f>
        <v/>
      </c>
      <c r="F191" s="6"/>
      <c r="G191" s="7">
        <f>IF($B191="","",SUMIFS(Timesheets!$J$5:$J$1004,Timesheets!$F$5:$F$1004,$B191,Timesheets!$G$5:$G$1004,$C191))</f>
        <v/>
      </c>
      <c r="H191" s="7">
        <f>IF($B191="","",SUMIFS('Cost Log'!$I$5:$I$1004,'Cost Log'!$D$5:$D$1004,$B191,'Cost Log'!$E$5:$E$1004,$C191))</f>
        <v/>
      </c>
      <c r="I191" s="7">
        <f>IF($B191="","",$G191+$H191)</f>
        <v/>
      </c>
      <c r="J191" s="7">
        <f>IF($B191="","",$I191-$F191)</f>
        <v/>
      </c>
      <c r="K191" s="8">
        <f>IF($B191="","",IFERROR($I191/$F191,0))</f>
        <v/>
      </c>
      <c r="L191" s="9">
        <f>IF($B191="","",IF(COUNTIF('Cost Codes'!$B$5:$B$104,$C191)=0,"Unknown code","OK"))</f>
        <v/>
      </c>
    </row>
    <row r="192" spans="4:12">
      <c r="D192" s="9">
        <f>IF($B192="","",VLOOKUP($C192,'Cost Codes'!$B$5:$C$104,2,FALSE))</f>
        <v/>
      </c>
      <c r="E192" s="9">
        <f>IF($B192="","",VLOOKUP($C192,'Cost Codes'!$B$5:$D$104,3,FALSE))</f>
        <v/>
      </c>
      <c r="F192" s="6"/>
      <c r="G192" s="7">
        <f>IF($B192="","",SUMIFS(Timesheets!$J$5:$J$1004,Timesheets!$F$5:$F$1004,$B192,Timesheets!$G$5:$G$1004,$C192))</f>
        <v/>
      </c>
      <c r="H192" s="7">
        <f>IF($B192="","",SUMIFS('Cost Log'!$I$5:$I$1004,'Cost Log'!$D$5:$D$1004,$B192,'Cost Log'!$E$5:$E$1004,$C192))</f>
        <v/>
      </c>
      <c r="I192" s="7">
        <f>IF($B192="","",$G192+$H192)</f>
        <v/>
      </c>
      <c r="J192" s="7">
        <f>IF($B192="","",$I192-$F192)</f>
        <v/>
      </c>
      <c r="K192" s="8">
        <f>IF($B192="","",IFERROR($I192/$F192,0))</f>
        <v/>
      </c>
      <c r="L192" s="9">
        <f>IF($B192="","",IF(COUNTIF('Cost Codes'!$B$5:$B$104,$C192)=0,"Unknown code","OK"))</f>
        <v/>
      </c>
    </row>
    <row r="193" spans="4:12">
      <c r="D193" s="9">
        <f>IF($B193="","",VLOOKUP($C193,'Cost Codes'!$B$5:$C$104,2,FALSE))</f>
        <v/>
      </c>
      <c r="E193" s="9">
        <f>IF($B193="","",VLOOKUP($C193,'Cost Codes'!$B$5:$D$104,3,FALSE))</f>
        <v/>
      </c>
      <c r="F193" s="6"/>
      <c r="G193" s="7">
        <f>IF($B193="","",SUMIFS(Timesheets!$J$5:$J$1004,Timesheets!$F$5:$F$1004,$B193,Timesheets!$G$5:$G$1004,$C193))</f>
        <v/>
      </c>
      <c r="H193" s="7">
        <f>IF($B193="","",SUMIFS('Cost Log'!$I$5:$I$1004,'Cost Log'!$D$5:$D$1004,$B193,'Cost Log'!$E$5:$E$1004,$C193))</f>
        <v/>
      </c>
      <c r="I193" s="7">
        <f>IF($B193="","",$G193+$H193)</f>
        <v/>
      </c>
      <c r="J193" s="7">
        <f>IF($B193="","",$I193-$F193)</f>
        <v/>
      </c>
      <c r="K193" s="8">
        <f>IF($B193="","",IFERROR($I193/$F193,0))</f>
        <v/>
      </c>
      <c r="L193" s="9">
        <f>IF($B193="","",IF(COUNTIF('Cost Codes'!$B$5:$B$104,$C193)=0,"Unknown code","OK"))</f>
        <v/>
      </c>
    </row>
    <row r="194" spans="4:12">
      <c r="D194" s="9">
        <f>IF($B194="","",VLOOKUP($C194,'Cost Codes'!$B$5:$C$104,2,FALSE))</f>
        <v/>
      </c>
      <c r="E194" s="9">
        <f>IF($B194="","",VLOOKUP($C194,'Cost Codes'!$B$5:$D$104,3,FALSE))</f>
        <v/>
      </c>
      <c r="F194" s="6"/>
      <c r="G194" s="7">
        <f>IF($B194="","",SUMIFS(Timesheets!$J$5:$J$1004,Timesheets!$F$5:$F$1004,$B194,Timesheets!$G$5:$G$1004,$C194))</f>
        <v/>
      </c>
      <c r="H194" s="7">
        <f>IF($B194="","",SUMIFS('Cost Log'!$I$5:$I$1004,'Cost Log'!$D$5:$D$1004,$B194,'Cost Log'!$E$5:$E$1004,$C194))</f>
        <v/>
      </c>
      <c r="I194" s="7">
        <f>IF($B194="","",$G194+$H194)</f>
        <v/>
      </c>
      <c r="J194" s="7">
        <f>IF($B194="","",$I194-$F194)</f>
        <v/>
      </c>
      <c r="K194" s="8">
        <f>IF($B194="","",IFERROR($I194/$F194,0))</f>
        <v/>
      </c>
      <c r="L194" s="9">
        <f>IF($B194="","",IF(COUNTIF('Cost Codes'!$B$5:$B$104,$C194)=0,"Unknown code","OK"))</f>
        <v/>
      </c>
    </row>
    <row r="195" spans="4:12">
      <c r="D195" s="9">
        <f>IF($B195="","",VLOOKUP($C195,'Cost Codes'!$B$5:$C$104,2,FALSE))</f>
        <v/>
      </c>
      <c r="E195" s="9">
        <f>IF($B195="","",VLOOKUP($C195,'Cost Codes'!$B$5:$D$104,3,FALSE))</f>
        <v/>
      </c>
      <c r="F195" s="6"/>
      <c r="G195" s="7">
        <f>IF($B195="","",SUMIFS(Timesheets!$J$5:$J$1004,Timesheets!$F$5:$F$1004,$B195,Timesheets!$G$5:$G$1004,$C195))</f>
        <v/>
      </c>
      <c r="H195" s="7">
        <f>IF($B195="","",SUMIFS('Cost Log'!$I$5:$I$1004,'Cost Log'!$D$5:$D$1004,$B195,'Cost Log'!$E$5:$E$1004,$C195))</f>
        <v/>
      </c>
      <c r="I195" s="7">
        <f>IF($B195="","",$G195+$H195)</f>
        <v/>
      </c>
      <c r="J195" s="7">
        <f>IF($B195="","",$I195-$F195)</f>
        <v/>
      </c>
      <c r="K195" s="8">
        <f>IF($B195="","",IFERROR($I195/$F195,0))</f>
        <v/>
      </c>
      <c r="L195" s="9">
        <f>IF($B195="","",IF(COUNTIF('Cost Codes'!$B$5:$B$104,$C195)=0,"Unknown code","OK"))</f>
        <v/>
      </c>
    </row>
    <row r="196" spans="4:12">
      <c r="D196" s="9">
        <f>IF($B196="","",VLOOKUP($C196,'Cost Codes'!$B$5:$C$104,2,FALSE))</f>
        <v/>
      </c>
      <c r="E196" s="9">
        <f>IF($B196="","",VLOOKUP($C196,'Cost Codes'!$B$5:$D$104,3,FALSE))</f>
        <v/>
      </c>
      <c r="F196" s="6"/>
      <c r="G196" s="7">
        <f>IF($B196="","",SUMIFS(Timesheets!$J$5:$J$1004,Timesheets!$F$5:$F$1004,$B196,Timesheets!$G$5:$G$1004,$C196))</f>
        <v/>
      </c>
      <c r="H196" s="7">
        <f>IF($B196="","",SUMIFS('Cost Log'!$I$5:$I$1004,'Cost Log'!$D$5:$D$1004,$B196,'Cost Log'!$E$5:$E$1004,$C196))</f>
        <v/>
      </c>
      <c r="I196" s="7">
        <f>IF($B196="","",$G196+$H196)</f>
        <v/>
      </c>
      <c r="J196" s="7">
        <f>IF($B196="","",$I196-$F196)</f>
        <v/>
      </c>
      <c r="K196" s="8">
        <f>IF($B196="","",IFERROR($I196/$F196,0))</f>
        <v/>
      </c>
      <c r="L196" s="9">
        <f>IF($B196="","",IF(COUNTIF('Cost Codes'!$B$5:$B$104,$C196)=0,"Unknown code","OK"))</f>
        <v/>
      </c>
    </row>
    <row r="197" spans="4:12">
      <c r="D197" s="9">
        <f>IF($B197="","",VLOOKUP($C197,'Cost Codes'!$B$5:$C$104,2,FALSE))</f>
        <v/>
      </c>
      <c r="E197" s="9">
        <f>IF($B197="","",VLOOKUP($C197,'Cost Codes'!$B$5:$D$104,3,FALSE))</f>
        <v/>
      </c>
      <c r="F197" s="6"/>
      <c r="G197" s="7">
        <f>IF($B197="","",SUMIFS(Timesheets!$J$5:$J$1004,Timesheets!$F$5:$F$1004,$B197,Timesheets!$G$5:$G$1004,$C197))</f>
        <v/>
      </c>
      <c r="H197" s="7">
        <f>IF($B197="","",SUMIFS('Cost Log'!$I$5:$I$1004,'Cost Log'!$D$5:$D$1004,$B197,'Cost Log'!$E$5:$E$1004,$C197))</f>
        <v/>
      </c>
      <c r="I197" s="7">
        <f>IF($B197="","",$G197+$H197)</f>
        <v/>
      </c>
      <c r="J197" s="7">
        <f>IF($B197="","",$I197-$F197)</f>
        <v/>
      </c>
      <c r="K197" s="8">
        <f>IF($B197="","",IFERROR($I197/$F197,0))</f>
        <v/>
      </c>
      <c r="L197" s="9">
        <f>IF($B197="","",IF(COUNTIF('Cost Codes'!$B$5:$B$104,$C197)=0,"Unknown code","OK"))</f>
        <v/>
      </c>
    </row>
    <row r="198" spans="4:12">
      <c r="D198" s="9">
        <f>IF($B198="","",VLOOKUP($C198,'Cost Codes'!$B$5:$C$104,2,FALSE))</f>
        <v/>
      </c>
      <c r="E198" s="9">
        <f>IF($B198="","",VLOOKUP($C198,'Cost Codes'!$B$5:$D$104,3,FALSE))</f>
        <v/>
      </c>
      <c r="F198" s="6"/>
      <c r="G198" s="7">
        <f>IF($B198="","",SUMIFS(Timesheets!$J$5:$J$1004,Timesheets!$F$5:$F$1004,$B198,Timesheets!$G$5:$G$1004,$C198))</f>
        <v/>
      </c>
      <c r="H198" s="7">
        <f>IF($B198="","",SUMIFS('Cost Log'!$I$5:$I$1004,'Cost Log'!$D$5:$D$1004,$B198,'Cost Log'!$E$5:$E$1004,$C198))</f>
        <v/>
      </c>
      <c r="I198" s="7">
        <f>IF($B198="","",$G198+$H198)</f>
        <v/>
      </c>
      <c r="J198" s="7">
        <f>IF($B198="","",$I198-$F198)</f>
        <v/>
      </c>
      <c r="K198" s="8">
        <f>IF($B198="","",IFERROR($I198/$F198,0))</f>
        <v/>
      </c>
      <c r="L198" s="9">
        <f>IF($B198="","",IF(COUNTIF('Cost Codes'!$B$5:$B$104,$C198)=0,"Unknown code","OK"))</f>
        <v/>
      </c>
    </row>
    <row r="199" spans="4:12">
      <c r="D199" s="9">
        <f>IF($B199="","",VLOOKUP($C199,'Cost Codes'!$B$5:$C$104,2,FALSE))</f>
        <v/>
      </c>
      <c r="E199" s="9">
        <f>IF($B199="","",VLOOKUP($C199,'Cost Codes'!$B$5:$D$104,3,FALSE))</f>
        <v/>
      </c>
      <c r="F199" s="6"/>
      <c r="G199" s="7">
        <f>IF($B199="","",SUMIFS(Timesheets!$J$5:$J$1004,Timesheets!$F$5:$F$1004,$B199,Timesheets!$G$5:$G$1004,$C199))</f>
        <v/>
      </c>
      <c r="H199" s="7">
        <f>IF($B199="","",SUMIFS('Cost Log'!$I$5:$I$1004,'Cost Log'!$D$5:$D$1004,$B199,'Cost Log'!$E$5:$E$1004,$C199))</f>
        <v/>
      </c>
      <c r="I199" s="7">
        <f>IF($B199="","",$G199+$H199)</f>
        <v/>
      </c>
      <c r="J199" s="7">
        <f>IF($B199="","",$I199-$F199)</f>
        <v/>
      </c>
      <c r="K199" s="8">
        <f>IF($B199="","",IFERROR($I199/$F199,0))</f>
        <v/>
      </c>
      <c r="L199" s="9">
        <f>IF($B199="","",IF(COUNTIF('Cost Codes'!$B$5:$B$104,$C199)=0,"Unknown code","OK"))</f>
        <v/>
      </c>
    </row>
    <row r="200" spans="4:12">
      <c r="D200" s="9">
        <f>IF($B200="","",VLOOKUP($C200,'Cost Codes'!$B$5:$C$104,2,FALSE))</f>
        <v/>
      </c>
      <c r="E200" s="9">
        <f>IF($B200="","",VLOOKUP($C200,'Cost Codes'!$B$5:$D$104,3,FALSE))</f>
        <v/>
      </c>
      <c r="F200" s="6"/>
      <c r="G200" s="7">
        <f>IF($B200="","",SUMIFS(Timesheets!$J$5:$J$1004,Timesheets!$F$5:$F$1004,$B200,Timesheets!$G$5:$G$1004,$C200))</f>
        <v/>
      </c>
      <c r="H200" s="7">
        <f>IF($B200="","",SUMIFS('Cost Log'!$I$5:$I$1004,'Cost Log'!$D$5:$D$1004,$B200,'Cost Log'!$E$5:$E$1004,$C200))</f>
        <v/>
      </c>
      <c r="I200" s="7">
        <f>IF($B200="","",$G200+$H200)</f>
        <v/>
      </c>
      <c r="J200" s="7">
        <f>IF($B200="","",$I200-$F200)</f>
        <v/>
      </c>
      <c r="K200" s="8">
        <f>IF($B200="","",IFERROR($I200/$F200,0))</f>
        <v/>
      </c>
      <c r="L200" s="9">
        <f>IF($B200="","",IF(COUNTIF('Cost Codes'!$B$5:$B$104,$C200)=0,"Unknown code","OK"))</f>
        <v/>
      </c>
    </row>
    <row r="201" spans="4:12">
      <c r="D201" s="9">
        <f>IF($B201="","",VLOOKUP($C201,'Cost Codes'!$B$5:$C$104,2,FALSE))</f>
        <v/>
      </c>
      <c r="E201" s="9">
        <f>IF($B201="","",VLOOKUP($C201,'Cost Codes'!$B$5:$D$104,3,FALSE))</f>
        <v/>
      </c>
      <c r="F201" s="6"/>
      <c r="G201" s="7">
        <f>IF($B201="","",SUMIFS(Timesheets!$J$5:$J$1004,Timesheets!$F$5:$F$1004,$B201,Timesheets!$G$5:$G$1004,$C201))</f>
        <v/>
      </c>
      <c r="H201" s="7">
        <f>IF($B201="","",SUMIFS('Cost Log'!$I$5:$I$1004,'Cost Log'!$D$5:$D$1004,$B201,'Cost Log'!$E$5:$E$1004,$C201))</f>
        <v/>
      </c>
      <c r="I201" s="7">
        <f>IF($B201="","",$G201+$H201)</f>
        <v/>
      </c>
      <c r="J201" s="7">
        <f>IF($B201="","",$I201-$F201)</f>
        <v/>
      </c>
      <c r="K201" s="8">
        <f>IF($B201="","",IFERROR($I201/$F201,0))</f>
        <v/>
      </c>
      <c r="L201" s="9">
        <f>IF($B201="","",IF(COUNTIF('Cost Codes'!$B$5:$B$104,$C201)=0,"Unknown code","OK"))</f>
        <v/>
      </c>
    </row>
    <row r="202" spans="4:12">
      <c r="D202" s="9">
        <f>IF($B202="","",VLOOKUP($C202,'Cost Codes'!$B$5:$C$104,2,FALSE))</f>
        <v/>
      </c>
      <c r="E202" s="9">
        <f>IF($B202="","",VLOOKUP($C202,'Cost Codes'!$B$5:$D$104,3,FALSE))</f>
        <v/>
      </c>
      <c r="F202" s="6"/>
      <c r="G202" s="7">
        <f>IF($B202="","",SUMIFS(Timesheets!$J$5:$J$1004,Timesheets!$F$5:$F$1004,$B202,Timesheets!$G$5:$G$1004,$C202))</f>
        <v/>
      </c>
      <c r="H202" s="7">
        <f>IF($B202="","",SUMIFS('Cost Log'!$I$5:$I$1004,'Cost Log'!$D$5:$D$1004,$B202,'Cost Log'!$E$5:$E$1004,$C202))</f>
        <v/>
      </c>
      <c r="I202" s="7">
        <f>IF($B202="","",$G202+$H202)</f>
        <v/>
      </c>
      <c r="J202" s="7">
        <f>IF($B202="","",$I202-$F202)</f>
        <v/>
      </c>
      <c r="K202" s="8">
        <f>IF($B202="","",IFERROR($I202/$F202,0))</f>
        <v/>
      </c>
      <c r="L202" s="9">
        <f>IF($B202="","",IF(COUNTIF('Cost Codes'!$B$5:$B$104,$C202)=0,"Unknown code","OK"))</f>
        <v/>
      </c>
    </row>
    <row r="203" spans="4:12">
      <c r="D203" s="9">
        <f>IF($B203="","",VLOOKUP($C203,'Cost Codes'!$B$5:$C$104,2,FALSE))</f>
        <v/>
      </c>
      <c r="E203" s="9">
        <f>IF($B203="","",VLOOKUP($C203,'Cost Codes'!$B$5:$D$104,3,FALSE))</f>
        <v/>
      </c>
      <c r="F203" s="6"/>
      <c r="G203" s="7">
        <f>IF($B203="","",SUMIFS(Timesheets!$J$5:$J$1004,Timesheets!$F$5:$F$1004,$B203,Timesheets!$G$5:$G$1004,$C203))</f>
        <v/>
      </c>
      <c r="H203" s="7">
        <f>IF($B203="","",SUMIFS('Cost Log'!$I$5:$I$1004,'Cost Log'!$D$5:$D$1004,$B203,'Cost Log'!$E$5:$E$1004,$C203))</f>
        <v/>
      </c>
      <c r="I203" s="7">
        <f>IF($B203="","",$G203+$H203)</f>
        <v/>
      </c>
      <c r="J203" s="7">
        <f>IF($B203="","",$I203-$F203)</f>
        <v/>
      </c>
      <c r="K203" s="8">
        <f>IF($B203="","",IFERROR($I203/$F203,0))</f>
        <v/>
      </c>
      <c r="L203" s="9">
        <f>IF($B203="","",IF(COUNTIF('Cost Codes'!$B$5:$B$104,$C203)=0,"Unknown code","OK"))</f>
        <v/>
      </c>
    </row>
    <row r="204" spans="4:12">
      <c r="D204" s="9">
        <f>IF($B204="","",VLOOKUP($C204,'Cost Codes'!$B$5:$C$104,2,FALSE))</f>
        <v/>
      </c>
      <c r="E204" s="9">
        <f>IF($B204="","",VLOOKUP($C204,'Cost Codes'!$B$5:$D$104,3,FALSE))</f>
        <v/>
      </c>
      <c r="F204" s="6"/>
      <c r="G204" s="7">
        <f>IF($B204="","",SUMIFS(Timesheets!$J$5:$J$1004,Timesheets!$F$5:$F$1004,$B204,Timesheets!$G$5:$G$1004,$C204))</f>
        <v/>
      </c>
      <c r="H204" s="7">
        <f>IF($B204="","",SUMIFS('Cost Log'!$I$5:$I$1004,'Cost Log'!$D$5:$D$1004,$B204,'Cost Log'!$E$5:$E$1004,$C204))</f>
        <v/>
      </c>
      <c r="I204" s="7">
        <f>IF($B204="","",$G204+$H204)</f>
        <v/>
      </c>
      <c r="J204" s="7">
        <f>IF($B204="","",$I204-$F204)</f>
        <v/>
      </c>
      <c r="K204" s="8">
        <f>IF($B204="","",IFERROR($I204/$F204,0))</f>
        <v/>
      </c>
      <c r="L204" s="9">
        <f>IF($B204="","",IF(COUNTIF('Cost Codes'!$B$5:$B$104,$C204)=0,"Unknown code","OK"))</f>
        <v/>
      </c>
    </row>
  </sheetData>
  <autoFilter ref="B4:L205"/>
  <mergeCells count="1">
    <mergeCell ref="B2:L2"/>
  </mergeCells>
  <conditionalFormatting sqref="L5:L204">
    <cfRule type="cellIs" dxfId="1" priority="1" operator="equal">
      <formula>"Unknown code"</formula>
    </cfRule>
  </conditionalFormatting>
  <dataValidations count="2">
    <dataValidation type="list" allowBlank="1" showInputMessage="1" showErrorMessage="1" errorTitle="Invalid entry" error="Please pick a value from the list." promptTitle="Pick a job" prompt="Won jobs, the open bid, and OH. Estimate only real work." sqref="B5:B204">
      <formula1>Jobs!$B$5:$B$104</formula1>
    </dataValidation>
    <dataValidation type="list" allowBlank="1" showInputMessage="1" showErrorMessage="1" errorTitle="Invalid entry" error="Please pick a value from the list." promptTitle="Pick a cost code" prompt="One line per cost code; the description and type fill in." sqref="C5:C204">
      <formula1>'Cost Codes'!$B$5:$B$104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J204"/>
  <sheetViews>
    <sheetView workbookViewId="0">
      <pane ySplit="4" topLeftCell="A5" activePane="bottomLeft" state="frozen"/>
      <selection pane="bottomLeft"/>
    </sheetView>
  </sheetViews>
  <sheetFormatPr defaultRowHeight="15"/>
  <cols>
    <col min="2" max="2" width="11.7109375" customWidth="1"/>
    <col min="3" max="4" width="13.7109375" customWidth="1"/>
    <col min="5" max="5" width="18.7109375" customWidth="1"/>
    <col min="6" max="7" width="10.7109375" customWidth="1"/>
    <col min="8" max="8" width="9.7109375" customWidth="1"/>
    <col min="9" max="10" width="12.7109375" customWidth="1"/>
  </cols>
  <sheetData>
    <row r="2" spans="2:10">
      <c r="B2" s="1" t="s">
        <v>176</v>
      </c>
      <c r="C2" s="1"/>
      <c r="D2" s="1"/>
      <c r="E2" s="1"/>
      <c r="F2" s="1"/>
      <c r="G2" s="1"/>
      <c r="H2" s="1"/>
      <c r="I2" s="1"/>
      <c r="J2" s="1"/>
    </row>
    <row r="4" spans="2:10" ht="28" customHeight="1">
      <c r="B4" s="2" t="s">
        <v>177</v>
      </c>
      <c r="C4" s="2" t="s">
        <v>178</v>
      </c>
      <c r="D4" s="2" t="s">
        <v>179</v>
      </c>
      <c r="E4" s="2" t="s">
        <v>180</v>
      </c>
      <c r="F4" s="2" t="s">
        <v>50</v>
      </c>
      <c r="G4" s="2" t="s">
        <v>168</v>
      </c>
      <c r="H4" s="2" t="s">
        <v>181</v>
      </c>
      <c r="I4" s="2" t="s">
        <v>143</v>
      </c>
      <c r="J4" s="2" t="s">
        <v>182</v>
      </c>
    </row>
    <row r="5" spans="2:10">
      <c r="B5" s="3" t="s">
        <v>183</v>
      </c>
      <c r="C5" s="5">
        <v>46086</v>
      </c>
      <c r="D5" s="3" t="s">
        <v>148</v>
      </c>
      <c r="E5" s="9" t="str">
        <f>IF($B5="","",VLOOKUP($D5,Employees!$B$5:$C$104,2,FALSE))</f>
        <v>Marcus Reed</v>
      </c>
      <c r="F5" s="3" t="s">
        <v>60</v>
      </c>
      <c r="G5" s="3" t="s">
        <v>94</v>
      </c>
      <c r="H5" s="3">
        <v>8</v>
      </c>
      <c r="I5" s="7">
        <f>IF($B5="","",VLOOKUP($D5,Employees!$B$5:$G$104,6,FALSE))</f>
        <v>45.0</v>
      </c>
      <c r="J5" s="7">
        <f>IF($B5="","",ROUND($H5*$I5,2))</f>
        <v>360.0</v>
      </c>
    </row>
    <row r="6" spans="2:10">
      <c r="B6" s="3" t="s">
        <v>184</v>
      </c>
      <c r="C6" s="5">
        <v>46086</v>
      </c>
      <c r="D6" s="3" t="s">
        <v>152</v>
      </c>
      <c r="E6" s="9" t="str">
        <f>IF($B6="","",VLOOKUP($D6,Employees!$B$5:$C$104,2,FALSE))</f>
        <v>Sofia Nguyen</v>
      </c>
      <c r="F6" s="3" t="s">
        <v>60</v>
      </c>
      <c r="G6" s="3" t="s">
        <v>94</v>
      </c>
      <c r="H6" s="3">
        <v>8</v>
      </c>
      <c r="I6" s="7">
        <f>IF($B6="","",VLOOKUP($D6,Employees!$B$5:$G$104,6,FALSE))</f>
        <v>40.0</v>
      </c>
      <c r="J6" s="7">
        <f>IF($B6="","",ROUND($H6*$I6,2))</f>
        <v>320.0</v>
      </c>
    </row>
    <row r="7" spans="2:10">
      <c r="B7" s="3" t="s">
        <v>185</v>
      </c>
      <c r="C7" s="5">
        <v>46087</v>
      </c>
      <c r="D7" s="3" t="s">
        <v>155</v>
      </c>
      <c r="E7" s="9" t="str">
        <f>IF($B7="","",VLOOKUP($D7,Employees!$B$5:$C$104,2,FALSE))</f>
        <v>Tyler Brooks</v>
      </c>
      <c r="F7" s="3" t="s">
        <v>60</v>
      </c>
      <c r="G7" s="3" t="s">
        <v>94</v>
      </c>
      <c r="H7" s="3">
        <v>8</v>
      </c>
      <c r="I7" s="7">
        <f>IF($B7="","",VLOOKUP($D7,Employees!$B$5:$G$104,6,FALSE))</f>
        <v>25.0</v>
      </c>
      <c r="J7" s="7">
        <f>IF($B7="","",ROUND($H7*$I7,2))</f>
        <v>200.0</v>
      </c>
    </row>
    <row r="8" spans="2:10">
      <c r="B8" s="3" t="s">
        <v>186</v>
      </c>
      <c r="C8" s="5">
        <v>46093</v>
      </c>
      <c r="D8" s="3" t="s">
        <v>144</v>
      </c>
      <c r="E8" s="9" t="str">
        <f>IF($B8="","",VLOOKUP($D8,Employees!$B$5:$C$104,2,FALSE))</f>
        <v>Dana Whitfield</v>
      </c>
      <c r="F8" s="3" t="s">
        <v>60</v>
      </c>
      <c r="G8" s="3" t="s">
        <v>85</v>
      </c>
      <c r="H8" s="3">
        <v>6</v>
      </c>
      <c r="I8" s="7">
        <f>IF($B8="","",VLOOKUP($D8,Employees!$B$5:$G$104,6,FALSE))</f>
        <v>60.0</v>
      </c>
      <c r="J8" s="7">
        <f>IF($B8="","",ROUND($H8*$I8,2))</f>
        <v>360.0</v>
      </c>
    </row>
    <row r="9" spans="2:10">
      <c r="B9" s="3" t="s">
        <v>187</v>
      </c>
      <c r="C9" s="5">
        <v>46100</v>
      </c>
      <c r="D9" s="3" t="s">
        <v>152</v>
      </c>
      <c r="E9" s="9" t="str">
        <f>IF($B9="","",VLOOKUP($D9,Employees!$B$5:$C$104,2,FALSE))</f>
        <v>Sofia Nguyen</v>
      </c>
      <c r="F9" s="3" t="s">
        <v>60</v>
      </c>
      <c r="G9" s="3" t="s">
        <v>94</v>
      </c>
      <c r="H9" s="3">
        <v>8</v>
      </c>
      <c r="I9" s="7">
        <f>IF($B9="","",VLOOKUP($D9,Employees!$B$5:$G$104,6,FALSE))</f>
        <v>40.0</v>
      </c>
      <c r="J9" s="7">
        <f>IF($B9="","",ROUND($H9*$I9,2))</f>
        <v>320.0</v>
      </c>
    </row>
    <row r="10" spans="2:10">
      <c r="B10" s="3" t="s">
        <v>188</v>
      </c>
      <c r="C10" s="5">
        <v>46101</v>
      </c>
      <c r="D10" s="3" t="s">
        <v>148</v>
      </c>
      <c r="E10" s="9" t="str">
        <f>IF($B10="","",VLOOKUP($D10,Employees!$B$5:$C$104,2,FALSE))</f>
        <v>Marcus Reed</v>
      </c>
      <c r="F10" s="3" t="s">
        <v>60</v>
      </c>
      <c r="G10" s="3" t="s">
        <v>94</v>
      </c>
      <c r="H10" s="3">
        <v>8</v>
      </c>
      <c r="I10" s="7">
        <f>IF($B10="","",VLOOKUP($D10,Employees!$B$5:$G$104,6,FALSE))</f>
        <v>45.0</v>
      </c>
      <c r="J10" s="7">
        <f>IF($B10="","",ROUND($H10*$I10,2))</f>
        <v>360.0</v>
      </c>
    </row>
    <row r="11" spans="2:10">
      <c r="B11" s="3" t="s">
        <v>189</v>
      </c>
      <c r="C11" s="5">
        <v>46114</v>
      </c>
      <c r="D11" s="3" t="s">
        <v>148</v>
      </c>
      <c r="E11" s="9" t="str">
        <f>IF($B11="","",VLOOKUP($D11,Employees!$B$5:$C$104,2,FALSE))</f>
        <v>Marcus Reed</v>
      </c>
      <c r="F11" s="3" t="s">
        <v>60</v>
      </c>
      <c r="G11" s="3" t="s">
        <v>94</v>
      </c>
      <c r="H11" s="3">
        <v>8</v>
      </c>
      <c r="I11" s="7">
        <f>IF($B11="","",VLOOKUP($D11,Employees!$B$5:$G$104,6,FALSE))</f>
        <v>45.0</v>
      </c>
      <c r="J11" s="7">
        <f>IF($B11="","",ROUND($H11*$I11,2))</f>
        <v>360.0</v>
      </c>
    </row>
    <row r="12" spans="2:10">
      <c r="B12" s="3" t="s">
        <v>190</v>
      </c>
      <c r="C12" s="5">
        <v>46114</v>
      </c>
      <c r="D12" s="3" t="s">
        <v>163</v>
      </c>
      <c r="E12" s="9" t="str">
        <f>IF($B12="","",VLOOKUP($D12,Employees!$B$5:$C$104,2,FALSE))</f>
        <v>Jamal Wright</v>
      </c>
      <c r="F12" s="3" t="s">
        <v>60</v>
      </c>
      <c r="G12" s="3" t="s">
        <v>85</v>
      </c>
      <c r="H12" s="3">
        <v>8</v>
      </c>
      <c r="I12" s="7">
        <f>IF($B12="","",VLOOKUP($D12,Employees!$B$5:$G$104,6,FALSE))</f>
        <v>35.0</v>
      </c>
      <c r="J12" s="7">
        <f>IF($B12="","",ROUND($H12*$I12,2))</f>
        <v>280.0</v>
      </c>
    </row>
    <row r="13" spans="2:10">
      <c r="B13" s="3" t="s">
        <v>191</v>
      </c>
      <c r="C13" s="5">
        <v>46128</v>
      </c>
      <c r="D13" s="3" t="s">
        <v>152</v>
      </c>
      <c r="E13" s="9" t="str">
        <f>IF($B13="","",VLOOKUP($D13,Employees!$B$5:$C$104,2,FALSE))</f>
        <v>Sofia Nguyen</v>
      </c>
      <c r="F13" s="3" t="s">
        <v>60</v>
      </c>
      <c r="G13" s="3" t="s">
        <v>94</v>
      </c>
      <c r="H13" s="3">
        <v>8</v>
      </c>
      <c r="I13" s="7">
        <f>IF($B13="","",VLOOKUP($D13,Employees!$B$5:$G$104,6,FALSE))</f>
        <v>40.0</v>
      </c>
      <c r="J13" s="7">
        <f>IF($B13="","",ROUND($H13*$I13,2))</f>
        <v>320.0</v>
      </c>
    </row>
    <row r="14" spans="2:10">
      <c r="B14" s="3" t="s">
        <v>192</v>
      </c>
      <c r="C14" s="5">
        <v>46120</v>
      </c>
      <c r="D14" s="3" t="s">
        <v>148</v>
      </c>
      <c r="E14" s="9" t="str">
        <f>IF($B14="","",VLOOKUP($D14,Employees!$B$5:$C$104,2,FALSE))</f>
        <v>Marcus Reed</v>
      </c>
      <c r="F14" s="3" t="s">
        <v>65</v>
      </c>
      <c r="G14" s="3" t="s">
        <v>94</v>
      </c>
      <c r="H14" s="3">
        <v>8</v>
      </c>
      <c r="I14" s="7">
        <f>IF($B14="","",VLOOKUP($D14,Employees!$B$5:$G$104,6,FALSE))</f>
        <v>45.0</v>
      </c>
      <c r="J14" s="7">
        <f>IF($B14="","",ROUND($H14*$I14,2))</f>
        <v>360.0</v>
      </c>
    </row>
    <row r="15" spans="2:10">
      <c r="B15" s="3" t="s">
        <v>193</v>
      </c>
      <c r="C15" s="5">
        <v>46121</v>
      </c>
      <c r="D15" s="3" t="s">
        <v>152</v>
      </c>
      <c r="E15" s="9" t="str">
        <f>IF($B15="","",VLOOKUP($D15,Employees!$B$5:$C$104,2,FALSE))</f>
        <v>Sofia Nguyen</v>
      </c>
      <c r="F15" s="3" t="s">
        <v>65</v>
      </c>
      <c r="G15" s="3" t="s">
        <v>94</v>
      </c>
      <c r="H15" s="3">
        <v>7</v>
      </c>
      <c r="I15" s="7">
        <f>IF($B15="","",VLOOKUP($D15,Employees!$B$5:$G$104,6,FALSE))</f>
        <v>40.0</v>
      </c>
      <c r="J15" s="7">
        <f>IF($B15="","",ROUND($H15*$I15,2))</f>
        <v>280.0</v>
      </c>
    </row>
    <row r="16" spans="2:10">
      <c r="B16" s="3" t="s">
        <v>194</v>
      </c>
      <c r="C16" s="5">
        <v>46127</v>
      </c>
      <c r="D16" s="3" t="s">
        <v>155</v>
      </c>
      <c r="E16" s="9" t="str">
        <f>IF($B16="","",VLOOKUP($D16,Employees!$B$5:$C$104,2,FALSE))</f>
        <v>Tyler Brooks</v>
      </c>
      <c r="F16" s="3" t="s">
        <v>65</v>
      </c>
      <c r="G16" s="3" t="s">
        <v>94</v>
      </c>
      <c r="H16" s="3">
        <v>8</v>
      </c>
      <c r="I16" s="7">
        <f>IF($B16="","",VLOOKUP($D16,Employees!$B$5:$G$104,6,FALSE))</f>
        <v>25.0</v>
      </c>
      <c r="J16" s="7">
        <f>IF($B16="","",ROUND($H16*$I16,2))</f>
        <v>200.0</v>
      </c>
    </row>
    <row r="17" spans="2:10">
      <c r="B17" s="3" t="s">
        <v>195</v>
      </c>
      <c r="C17" s="5">
        <v>46135</v>
      </c>
      <c r="D17" s="3" t="s">
        <v>163</v>
      </c>
      <c r="E17" s="9" t="str">
        <f>IF($B17="","",VLOOKUP($D17,Employees!$B$5:$C$104,2,FALSE))</f>
        <v>Jamal Wright</v>
      </c>
      <c r="F17" s="3" t="s">
        <v>65</v>
      </c>
      <c r="G17" s="3" t="s">
        <v>94</v>
      </c>
      <c r="H17" s="3">
        <v>8</v>
      </c>
      <c r="I17" s="7">
        <f>IF($B17="","",VLOOKUP($D17,Employees!$B$5:$G$104,6,FALSE))</f>
        <v>35.0</v>
      </c>
      <c r="J17" s="7">
        <f>IF($B17="","",ROUND($H17*$I17,2))</f>
        <v>280.0</v>
      </c>
    </row>
    <row r="18" spans="2:10">
      <c r="B18" s="3" t="s">
        <v>196</v>
      </c>
      <c r="C18" s="5">
        <v>46156</v>
      </c>
      <c r="D18" s="3" t="s">
        <v>148</v>
      </c>
      <c r="E18" s="9" t="str">
        <f>IF($B18="","",VLOOKUP($D18,Employees!$B$5:$C$104,2,FALSE))</f>
        <v>Marcus Reed</v>
      </c>
      <c r="F18" s="3" t="s">
        <v>65</v>
      </c>
      <c r="G18" s="3" t="s">
        <v>94</v>
      </c>
      <c r="H18" s="3">
        <v>4</v>
      </c>
      <c r="I18" s="7">
        <f>IF($B18="","",VLOOKUP($D18,Employees!$B$5:$G$104,6,FALSE))</f>
        <v>45.0</v>
      </c>
      <c r="J18" s="7">
        <f>IF($B18="","",ROUND($H18*$I18,2))</f>
        <v>180.0</v>
      </c>
    </row>
    <row r="19" spans="2:10">
      <c r="B19" s="3" t="s">
        <v>197</v>
      </c>
      <c r="C19" s="5">
        <v>46148</v>
      </c>
      <c r="D19" s="3" t="s">
        <v>148</v>
      </c>
      <c r="E19" s="9" t="str">
        <f>IF($B19="","",VLOOKUP($D19,Employees!$B$5:$C$104,2,FALSE))</f>
        <v>Marcus Reed</v>
      </c>
      <c r="F19" s="3" t="s">
        <v>68</v>
      </c>
      <c r="G19" s="3" t="s">
        <v>94</v>
      </c>
      <c r="H19" s="3">
        <v>8</v>
      </c>
      <c r="I19" s="7">
        <f>IF($B19="","",VLOOKUP($D19,Employees!$B$5:$G$104,6,FALSE))</f>
        <v>45.0</v>
      </c>
      <c r="J19" s="7">
        <f>IF($B19="","",ROUND($H19*$I19,2))</f>
        <v>360.0</v>
      </c>
    </row>
    <row r="20" spans="2:10">
      <c r="B20" s="3" t="s">
        <v>198</v>
      </c>
      <c r="C20" s="5">
        <v>46149</v>
      </c>
      <c r="D20" s="3" t="s">
        <v>152</v>
      </c>
      <c r="E20" s="9" t="str">
        <f>IF($B20="","",VLOOKUP($D20,Employees!$B$5:$C$104,2,FALSE))</f>
        <v>Sofia Nguyen</v>
      </c>
      <c r="F20" s="3" t="s">
        <v>68</v>
      </c>
      <c r="G20" s="3" t="s">
        <v>94</v>
      </c>
      <c r="H20" s="3">
        <v>6</v>
      </c>
      <c r="I20" s="7">
        <f>IF($B20="","",VLOOKUP($D20,Employees!$B$5:$G$104,6,FALSE))</f>
        <v>40.0</v>
      </c>
      <c r="J20" s="7">
        <f>IF($B20="","",ROUND($H20*$I20,2))</f>
        <v>240.0</v>
      </c>
    </row>
    <row r="21" spans="2:10">
      <c r="B21" s="3" t="s">
        <v>199</v>
      </c>
      <c r="C21" s="5">
        <v>46162</v>
      </c>
      <c r="D21" s="3" t="s">
        <v>155</v>
      </c>
      <c r="E21" s="9" t="str">
        <f>IF($B21="","",VLOOKUP($D21,Employees!$B$5:$C$104,2,FALSE))</f>
        <v>Tyler Brooks</v>
      </c>
      <c r="F21" s="3" t="s">
        <v>68</v>
      </c>
      <c r="G21" s="3" t="s">
        <v>94</v>
      </c>
      <c r="H21" s="3">
        <v>8</v>
      </c>
      <c r="I21" s="7">
        <f>IF($B21="","",VLOOKUP($D21,Employees!$B$5:$G$104,6,FALSE))</f>
        <v>25.0</v>
      </c>
      <c r="J21" s="7">
        <f>IF($B21="","",ROUND($H21*$I21,2))</f>
        <v>200.0</v>
      </c>
    </row>
    <row r="22" spans="2:10">
      <c r="B22" s="3" t="s">
        <v>200</v>
      </c>
      <c r="C22" s="5">
        <v>46176</v>
      </c>
      <c r="D22" s="3" t="s">
        <v>144</v>
      </c>
      <c r="E22" s="9" t="str">
        <f>IF($B22="","",VLOOKUP($D22,Employees!$B$5:$C$104,2,FALSE))</f>
        <v>Dana Whitfield</v>
      </c>
      <c r="F22" s="3" t="s">
        <v>68</v>
      </c>
      <c r="G22" s="3" t="s">
        <v>85</v>
      </c>
      <c r="H22" s="3">
        <v>5</v>
      </c>
      <c r="I22" s="7">
        <f>IF($B22="","",VLOOKUP($D22,Employees!$B$5:$G$104,6,FALSE))</f>
        <v>60.0</v>
      </c>
      <c r="J22" s="7">
        <f>IF($B22="","",ROUND($H22*$I22,2))</f>
        <v>300.0</v>
      </c>
    </row>
    <row r="23" spans="2:10">
      <c r="B23" s="3" t="s">
        <v>201</v>
      </c>
      <c r="C23" s="5">
        <v>46183</v>
      </c>
      <c r="D23" s="3" t="s">
        <v>163</v>
      </c>
      <c r="E23" s="9" t="str">
        <f>IF($B23="","",VLOOKUP($D23,Employees!$B$5:$C$104,2,FALSE))</f>
        <v>Jamal Wright</v>
      </c>
      <c r="F23" s="3" t="s">
        <v>68</v>
      </c>
      <c r="G23" s="3" t="s">
        <v>85</v>
      </c>
      <c r="H23" s="3">
        <v>8</v>
      </c>
      <c r="I23" s="7">
        <f>IF($B23="","",VLOOKUP($D23,Employees!$B$5:$G$104,6,FALSE))</f>
        <v>35.0</v>
      </c>
      <c r="J23" s="7">
        <f>IF($B23="","",ROUND($H23*$I23,2))</f>
        <v>280.0</v>
      </c>
    </row>
    <row r="24" spans="2:10">
      <c r="B24" s="3" t="s">
        <v>202</v>
      </c>
      <c r="C24" s="5">
        <v>46112</v>
      </c>
      <c r="D24" s="3" t="s">
        <v>159</v>
      </c>
      <c r="E24" s="9" t="str">
        <f>IF($B24="","",VLOOKUP($D24,Employees!$B$5:$C$104,2,FALSE))</f>
        <v>Priya Patel</v>
      </c>
      <c r="F24" s="3" t="s">
        <v>75</v>
      </c>
      <c r="G24" s="3" t="s">
        <v>135</v>
      </c>
      <c r="H24" s="3">
        <v>8</v>
      </c>
      <c r="I24" s="7">
        <f>IF($B24="","",VLOOKUP($D24,Employees!$B$5:$G$104,6,FALSE))</f>
        <v>30.0</v>
      </c>
      <c r="J24" s="7">
        <f>IF($B24="","",ROUND($H24*$I24,2))</f>
        <v>240.0</v>
      </c>
    </row>
    <row r="25" spans="2:10">
      <c r="B25" s="3" t="s">
        <v>203</v>
      </c>
      <c r="C25" s="5">
        <v>46142</v>
      </c>
      <c r="D25" s="3" t="s">
        <v>159</v>
      </c>
      <c r="E25" s="9" t="str">
        <f>IF($B25="","",VLOOKUP($D25,Employees!$B$5:$C$104,2,FALSE))</f>
        <v>Priya Patel</v>
      </c>
      <c r="F25" s="3" t="s">
        <v>75</v>
      </c>
      <c r="G25" s="3" t="s">
        <v>135</v>
      </c>
      <c r="H25" s="3">
        <v>8</v>
      </c>
      <c r="I25" s="7">
        <f>IF($B25="","",VLOOKUP($D25,Employees!$B$5:$G$104,6,FALSE))</f>
        <v>30.0</v>
      </c>
      <c r="J25" s="7">
        <f>IF($B25="","",ROUND($H25*$I25,2))</f>
        <v>240.0</v>
      </c>
    </row>
    <row r="26" spans="2:10">
      <c r="B26" s="3" t="s">
        <v>204</v>
      </c>
      <c r="C26" s="5">
        <v>46171</v>
      </c>
      <c r="D26" s="3" t="s">
        <v>159</v>
      </c>
      <c r="E26" s="9" t="str">
        <f>IF($B26="","",VLOOKUP($D26,Employees!$B$5:$C$104,2,FALSE))</f>
        <v>Priya Patel</v>
      </c>
      <c r="F26" s="3" t="s">
        <v>75</v>
      </c>
      <c r="G26" s="3" t="s">
        <v>135</v>
      </c>
      <c r="H26" s="3">
        <v>8</v>
      </c>
      <c r="I26" s="7">
        <f>IF($B26="","",VLOOKUP($D26,Employees!$B$5:$G$104,6,FALSE))</f>
        <v>30.0</v>
      </c>
      <c r="J26" s="7">
        <f>IF($B26="","",ROUND($H26*$I26,2))</f>
        <v>240.0</v>
      </c>
    </row>
    <row r="27" spans="2:10">
      <c r="B27" s="3" t="s">
        <v>205</v>
      </c>
      <c r="C27" s="5">
        <v>46203</v>
      </c>
      <c r="D27" s="3" t="s">
        <v>159</v>
      </c>
      <c r="E27" s="9" t="str">
        <f>IF($B27="","",VLOOKUP($D27,Employees!$B$5:$C$104,2,FALSE))</f>
        <v>Priya Patel</v>
      </c>
      <c r="F27" s="3" t="s">
        <v>75</v>
      </c>
      <c r="G27" s="3" t="s">
        <v>135</v>
      </c>
      <c r="H27" s="3">
        <v>8</v>
      </c>
      <c r="I27" s="7">
        <f>IF($B27="","",VLOOKUP($D27,Employees!$B$5:$G$104,6,FALSE))</f>
        <v>30.0</v>
      </c>
      <c r="J27" s="7">
        <f>IF($B27="","",ROUND($H27*$I27,2))</f>
        <v>240.0</v>
      </c>
    </row>
    <row r="28" spans="2:10">
      <c r="C28" s="5"/>
      <c r="E28" s="9">
        <f>IF($B28="","",VLOOKUP($D28,Employees!$B$5:$C$104,2,FALSE))</f>
        <v/>
      </c>
      <c r="I28" s="7">
        <f>IF($B28="","",VLOOKUP($D28,Employees!$B$5:$G$104,6,FALSE))</f>
        <v/>
      </c>
      <c r="J28" s="7">
        <f>IF($B28="","",ROUND($H28*$I28,2))</f>
        <v/>
      </c>
    </row>
    <row r="29" spans="2:10">
      <c r="C29" s="5"/>
      <c r="E29" s="9">
        <f>IF($B29="","",VLOOKUP($D29,Employees!$B$5:$C$104,2,FALSE))</f>
        <v/>
      </c>
      <c r="I29" s="7">
        <f>IF($B29="","",VLOOKUP($D29,Employees!$B$5:$G$104,6,FALSE))</f>
        <v/>
      </c>
      <c r="J29" s="7">
        <f>IF($B29="","",ROUND($H29*$I29,2))</f>
        <v/>
      </c>
    </row>
    <row r="30" spans="2:10">
      <c r="C30" s="5"/>
      <c r="E30" s="9">
        <f>IF($B30="","",VLOOKUP($D30,Employees!$B$5:$C$104,2,FALSE))</f>
        <v/>
      </c>
      <c r="I30" s="7">
        <f>IF($B30="","",VLOOKUP($D30,Employees!$B$5:$G$104,6,FALSE))</f>
        <v/>
      </c>
      <c r="J30" s="7">
        <f>IF($B30="","",ROUND($H30*$I30,2))</f>
        <v/>
      </c>
    </row>
    <row r="31" spans="2:10">
      <c r="C31" s="5"/>
      <c r="E31" s="9">
        <f>IF($B31="","",VLOOKUP($D31,Employees!$B$5:$C$104,2,FALSE))</f>
        <v/>
      </c>
      <c r="I31" s="7">
        <f>IF($B31="","",VLOOKUP($D31,Employees!$B$5:$G$104,6,FALSE))</f>
        <v/>
      </c>
      <c r="J31" s="7">
        <f>IF($B31="","",ROUND($H31*$I31,2))</f>
        <v/>
      </c>
    </row>
    <row r="32" spans="2:10">
      <c r="C32" s="5"/>
      <c r="E32" s="9">
        <f>IF($B32="","",VLOOKUP($D32,Employees!$B$5:$C$104,2,FALSE))</f>
        <v/>
      </c>
      <c r="I32" s="7">
        <f>IF($B32="","",VLOOKUP($D32,Employees!$B$5:$G$104,6,FALSE))</f>
        <v/>
      </c>
      <c r="J32" s="7">
        <f>IF($B32="","",ROUND($H32*$I32,2))</f>
        <v/>
      </c>
    </row>
    <row r="33" spans="3:10">
      <c r="C33" s="5"/>
      <c r="E33" s="9">
        <f>IF($B33="","",VLOOKUP($D33,Employees!$B$5:$C$104,2,FALSE))</f>
        <v/>
      </c>
      <c r="I33" s="7">
        <f>IF($B33="","",VLOOKUP($D33,Employees!$B$5:$G$104,6,FALSE))</f>
        <v/>
      </c>
      <c r="J33" s="7">
        <f>IF($B33="","",ROUND($H33*$I33,2))</f>
        <v/>
      </c>
    </row>
    <row r="34" spans="3:10">
      <c r="C34" s="5"/>
      <c r="E34" s="9">
        <f>IF($B34="","",VLOOKUP($D34,Employees!$B$5:$C$104,2,FALSE))</f>
        <v/>
      </c>
      <c r="I34" s="7">
        <f>IF($B34="","",VLOOKUP($D34,Employees!$B$5:$G$104,6,FALSE))</f>
        <v/>
      </c>
      <c r="J34" s="7">
        <f>IF($B34="","",ROUND($H34*$I34,2))</f>
        <v/>
      </c>
    </row>
    <row r="35" spans="3:10">
      <c r="C35" s="5"/>
      <c r="E35" s="9">
        <f>IF($B35="","",VLOOKUP($D35,Employees!$B$5:$C$104,2,FALSE))</f>
        <v/>
      </c>
      <c r="I35" s="7">
        <f>IF($B35="","",VLOOKUP($D35,Employees!$B$5:$G$104,6,FALSE))</f>
        <v/>
      </c>
      <c r="J35" s="7">
        <f>IF($B35="","",ROUND($H35*$I35,2))</f>
        <v/>
      </c>
    </row>
    <row r="36" spans="3:10">
      <c r="C36" s="5"/>
      <c r="E36" s="9">
        <f>IF($B36="","",VLOOKUP($D36,Employees!$B$5:$C$104,2,FALSE))</f>
        <v/>
      </c>
      <c r="I36" s="7">
        <f>IF($B36="","",VLOOKUP($D36,Employees!$B$5:$G$104,6,FALSE))</f>
        <v/>
      </c>
      <c r="J36" s="7">
        <f>IF($B36="","",ROUND($H36*$I36,2))</f>
        <v/>
      </c>
    </row>
    <row r="37" spans="3:10">
      <c r="C37" s="5"/>
      <c r="E37" s="9">
        <f>IF($B37="","",VLOOKUP($D37,Employees!$B$5:$C$104,2,FALSE))</f>
        <v/>
      </c>
      <c r="I37" s="7">
        <f>IF($B37="","",VLOOKUP($D37,Employees!$B$5:$G$104,6,FALSE))</f>
        <v/>
      </c>
      <c r="J37" s="7">
        <f>IF($B37="","",ROUND($H37*$I37,2))</f>
        <v/>
      </c>
    </row>
    <row r="38" spans="3:10">
      <c r="C38" s="5"/>
      <c r="E38" s="9">
        <f>IF($B38="","",VLOOKUP($D38,Employees!$B$5:$C$104,2,FALSE))</f>
        <v/>
      </c>
      <c r="I38" s="7">
        <f>IF($B38="","",VLOOKUP($D38,Employees!$B$5:$G$104,6,FALSE))</f>
        <v/>
      </c>
      <c r="J38" s="7">
        <f>IF($B38="","",ROUND($H38*$I38,2))</f>
        <v/>
      </c>
    </row>
    <row r="39" spans="3:10">
      <c r="C39" s="5"/>
      <c r="E39" s="9">
        <f>IF($B39="","",VLOOKUP($D39,Employees!$B$5:$C$104,2,FALSE))</f>
        <v/>
      </c>
      <c r="I39" s="7">
        <f>IF($B39="","",VLOOKUP($D39,Employees!$B$5:$G$104,6,FALSE))</f>
        <v/>
      </c>
      <c r="J39" s="7">
        <f>IF($B39="","",ROUND($H39*$I39,2))</f>
        <v/>
      </c>
    </row>
    <row r="40" spans="3:10">
      <c r="C40" s="5"/>
      <c r="E40" s="9">
        <f>IF($B40="","",VLOOKUP($D40,Employees!$B$5:$C$104,2,FALSE))</f>
        <v/>
      </c>
      <c r="I40" s="7">
        <f>IF($B40="","",VLOOKUP($D40,Employees!$B$5:$G$104,6,FALSE))</f>
        <v/>
      </c>
      <c r="J40" s="7">
        <f>IF($B40="","",ROUND($H40*$I40,2))</f>
        <v/>
      </c>
    </row>
    <row r="41" spans="3:10">
      <c r="C41" s="5"/>
      <c r="E41" s="9">
        <f>IF($B41="","",VLOOKUP($D41,Employees!$B$5:$C$104,2,FALSE))</f>
        <v/>
      </c>
      <c r="I41" s="7">
        <f>IF($B41="","",VLOOKUP($D41,Employees!$B$5:$G$104,6,FALSE))</f>
        <v/>
      </c>
      <c r="J41" s="7">
        <f>IF($B41="","",ROUND($H41*$I41,2))</f>
        <v/>
      </c>
    </row>
    <row r="42" spans="3:10">
      <c r="C42" s="5"/>
      <c r="E42" s="9">
        <f>IF($B42="","",VLOOKUP($D42,Employees!$B$5:$C$104,2,FALSE))</f>
        <v/>
      </c>
      <c r="I42" s="7">
        <f>IF($B42="","",VLOOKUP($D42,Employees!$B$5:$G$104,6,FALSE))</f>
        <v/>
      </c>
      <c r="J42" s="7">
        <f>IF($B42="","",ROUND($H42*$I42,2))</f>
        <v/>
      </c>
    </row>
    <row r="43" spans="3:10">
      <c r="C43" s="5"/>
      <c r="E43" s="9">
        <f>IF($B43="","",VLOOKUP($D43,Employees!$B$5:$C$104,2,FALSE))</f>
        <v/>
      </c>
      <c r="I43" s="7">
        <f>IF($B43="","",VLOOKUP($D43,Employees!$B$5:$G$104,6,FALSE))</f>
        <v/>
      </c>
      <c r="J43" s="7">
        <f>IF($B43="","",ROUND($H43*$I43,2))</f>
        <v/>
      </c>
    </row>
    <row r="44" spans="3:10">
      <c r="C44" s="5"/>
      <c r="E44" s="9">
        <f>IF($B44="","",VLOOKUP($D44,Employees!$B$5:$C$104,2,FALSE))</f>
        <v/>
      </c>
      <c r="I44" s="7">
        <f>IF($B44="","",VLOOKUP($D44,Employees!$B$5:$G$104,6,FALSE))</f>
        <v/>
      </c>
      <c r="J44" s="7">
        <f>IF($B44="","",ROUND($H44*$I44,2))</f>
        <v/>
      </c>
    </row>
    <row r="45" spans="3:10">
      <c r="C45" s="5"/>
      <c r="E45" s="9">
        <f>IF($B45="","",VLOOKUP($D45,Employees!$B$5:$C$104,2,FALSE))</f>
        <v/>
      </c>
      <c r="I45" s="7">
        <f>IF($B45="","",VLOOKUP($D45,Employees!$B$5:$G$104,6,FALSE))</f>
        <v/>
      </c>
      <c r="J45" s="7">
        <f>IF($B45="","",ROUND($H45*$I45,2))</f>
        <v/>
      </c>
    </row>
    <row r="46" spans="3:10">
      <c r="C46" s="5"/>
      <c r="E46" s="9">
        <f>IF($B46="","",VLOOKUP($D46,Employees!$B$5:$C$104,2,FALSE))</f>
        <v/>
      </c>
      <c r="I46" s="7">
        <f>IF($B46="","",VLOOKUP($D46,Employees!$B$5:$G$104,6,FALSE))</f>
        <v/>
      </c>
      <c r="J46" s="7">
        <f>IF($B46="","",ROUND($H46*$I46,2))</f>
        <v/>
      </c>
    </row>
    <row r="47" spans="3:10">
      <c r="C47" s="5"/>
      <c r="E47" s="9">
        <f>IF($B47="","",VLOOKUP($D47,Employees!$B$5:$C$104,2,FALSE))</f>
        <v/>
      </c>
      <c r="I47" s="7">
        <f>IF($B47="","",VLOOKUP($D47,Employees!$B$5:$G$104,6,FALSE))</f>
        <v/>
      </c>
      <c r="J47" s="7">
        <f>IF($B47="","",ROUND($H47*$I47,2))</f>
        <v/>
      </c>
    </row>
    <row r="48" spans="3:10">
      <c r="C48" s="5"/>
      <c r="E48" s="9">
        <f>IF($B48="","",VLOOKUP($D48,Employees!$B$5:$C$104,2,FALSE))</f>
        <v/>
      </c>
      <c r="I48" s="7">
        <f>IF($B48="","",VLOOKUP($D48,Employees!$B$5:$G$104,6,FALSE))</f>
        <v/>
      </c>
      <c r="J48" s="7">
        <f>IF($B48="","",ROUND($H48*$I48,2))</f>
        <v/>
      </c>
    </row>
    <row r="49" spans="3:10">
      <c r="C49" s="5"/>
      <c r="E49" s="9">
        <f>IF($B49="","",VLOOKUP($D49,Employees!$B$5:$C$104,2,FALSE))</f>
        <v/>
      </c>
      <c r="I49" s="7">
        <f>IF($B49="","",VLOOKUP($D49,Employees!$B$5:$G$104,6,FALSE))</f>
        <v/>
      </c>
      <c r="J49" s="7">
        <f>IF($B49="","",ROUND($H49*$I49,2))</f>
        <v/>
      </c>
    </row>
    <row r="50" spans="3:10">
      <c r="C50" s="5"/>
      <c r="E50" s="9">
        <f>IF($B50="","",VLOOKUP($D50,Employees!$B$5:$C$104,2,FALSE))</f>
        <v/>
      </c>
      <c r="I50" s="7">
        <f>IF($B50="","",VLOOKUP($D50,Employees!$B$5:$G$104,6,FALSE))</f>
        <v/>
      </c>
      <c r="J50" s="7">
        <f>IF($B50="","",ROUND($H50*$I50,2))</f>
        <v/>
      </c>
    </row>
    <row r="51" spans="3:10">
      <c r="C51" s="5"/>
      <c r="E51" s="9">
        <f>IF($B51="","",VLOOKUP($D51,Employees!$B$5:$C$104,2,FALSE))</f>
        <v/>
      </c>
      <c r="I51" s="7">
        <f>IF($B51="","",VLOOKUP($D51,Employees!$B$5:$G$104,6,FALSE))</f>
        <v/>
      </c>
      <c r="J51" s="7">
        <f>IF($B51="","",ROUND($H51*$I51,2))</f>
        <v/>
      </c>
    </row>
    <row r="52" spans="3:10">
      <c r="C52" s="5"/>
      <c r="E52" s="9">
        <f>IF($B52="","",VLOOKUP($D52,Employees!$B$5:$C$104,2,FALSE))</f>
        <v/>
      </c>
      <c r="I52" s="7">
        <f>IF($B52="","",VLOOKUP($D52,Employees!$B$5:$G$104,6,FALSE))</f>
        <v/>
      </c>
      <c r="J52" s="7">
        <f>IF($B52="","",ROUND($H52*$I52,2))</f>
        <v/>
      </c>
    </row>
    <row r="53" spans="3:10">
      <c r="C53" s="5"/>
      <c r="E53" s="9">
        <f>IF($B53="","",VLOOKUP($D53,Employees!$B$5:$C$104,2,FALSE))</f>
        <v/>
      </c>
      <c r="I53" s="7">
        <f>IF($B53="","",VLOOKUP($D53,Employees!$B$5:$G$104,6,FALSE))</f>
        <v/>
      </c>
      <c r="J53" s="7">
        <f>IF($B53="","",ROUND($H53*$I53,2))</f>
        <v/>
      </c>
    </row>
    <row r="54" spans="3:10">
      <c r="C54" s="5"/>
      <c r="E54" s="9">
        <f>IF($B54="","",VLOOKUP($D54,Employees!$B$5:$C$104,2,FALSE))</f>
        <v/>
      </c>
      <c r="I54" s="7">
        <f>IF($B54="","",VLOOKUP($D54,Employees!$B$5:$G$104,6,FALSE))</f>
        <v/>
      </c>
      <c r="J54" s="7">
        <f>IF($B54="","",ROUND($H54*$I54,2))</f>
        <v/>
      </c>
    </row>
    <row r="55" spans="3:10">
      <c r="C55" s="5"/>
      <c r="E55" s="9">
        <f>IF($B55="","",VLOOKUP($D55,Employees!$B$5:$C$104,2,FALSE))</f>
        <v/>
      </c>
      <c r="I55" s="7">
        <f>IF($B55="","",VLOOKUP($D55,Employees!$B$5:$G$104,6,FALSE))</f>
        <v/>
      </c>
      <c r="J55" s="7">
        <f>IF($B55="","",ROUND($H55*$I55,2))</f>
        <v/>
      </c>
    </row>
    <row r="56" spans="3:10">
      <c r="C56" s="5"/>
      <c r="E56" s="9">
        <f>IF($B56="","",VLOOKUP($D56,Employees!$B$5:$C$104,2,FALSE))</f>
        <v/>
      </c>
      <c r="I56" s="7">
        <f>IF($B56="","",VLOOKUP($D56,Employees!$B$5:$G$104,6,FALSE))</f>
        <v/>
      </c>
      <c r="J56" s="7">
        <f>IF($B56="","",ROUND($H56*$I56,2))</f>
        <v/>
      </c>
    </row>
    <row r="57" spans="3:10">
      <c r="C57" s="5"/>
      <c r="E57" s="9">
        <f>IF($B57="","",VLOOKUP($D57,Employees!$B$5:$C$104,2,FALSE))</f>
        <v/>
      </c>
      <c r="I57" s="7">
        <f>IF($B57="","",VLOOKUP($D57,Employees!$B$5:$G$104,6,FALSE))</f>
        <v/>
      </c>
      <c r="J57" s="7">
        <f>IF($B57="","",ROUND($H57*$I57,2))</f>
        <v/>
      </c>
    </row>
    <row r="58" spans="3:10">
      <c r="C58" s="5"/>
      <c r="E58" s="9">
        <f>IF($B58="","",VLOOKUP($D58,Employees!$B$5:$C$104,2,FALSE))</f>
        <v/>
      </c>
      <c r="I58" s="7">
        <f>IF($B58="","",VLOOKUP($D58,Employees!$B$5:$G$104,6,FALSE))</f>
        <v/>
      </c>
      <c r="J58" s="7">
        <f>IF($B58="","",ROUND($H58*$I58,2))</f>
        <v/>
      </c>
    </row>
    <row r="59" spans="3:10">
      <c r="C59" s="5"/>
      <c r="E59" s="9">
        <f>IF($B59="","",VLOOKUP($D59,Employees!$B$5:$C$104,2,FALSE))</f>
        <v/>
      </c>
      <c r="I59" s="7">
        <f>IF($B59="","",VLOOKUP($D59,Employees!$B$5:$G$104,6,FALSE))</f>
        <v/>
      </c>
      <c r="J59" s="7">
        <f>IF($B59="","",ROUND($H59*$I59,2))</f>
        <v/>
      </c>
    </row>
    <row r="60" spans="3:10">
      <c r="C60" s="5"/>
      <c r="E60" s="9">
        <f>IF($B60="","",VLOOKUP($D60,Employees!$B$5:$C$104,2,FALSE))</f>
        <v/>
      </c>
      <c r="I60" s="7">
        <f>IF($B60="","",VLOOKUP($D60,Employees!$B$5:$G$104,6,FALSE))</f>
        <v/>
      </c>
      <c r="J60" s="7">
        <f>IF($B60="","",ROUND($H60*$I60,2))</f>
        <v/>
      </c>
    </row>
    <row r="61" spans="3:10">
      <c r="C61" s="5"/>
      <c r="E61" s="9">
        <f>IF($B61="","",VLOOKUP($D61,Employees!$B$5:$C$104,2,FALSE))</f>
        <v/>
      </c>
      <c r="I61" s="7">
        <f>IF($B61="","",VLOOKUP($D61,Employees!$B$5:$G$104,6,FALSE))</f>
        <v/>
      </c>
      <c r="J61" s="7">
        <f>IF($B61="","",ROUND($H61*$I61,2))</f>
        <v/>
      </c>
    </row>
    <row r="62" spans="3:10">
      <c r="C62" s="5"/>
      <c r="E62" s="9">
        <f>IF($B62="","",VLOOKUP($D62,Employees!$B$5:$C$104,2,FALSE))</f>
        <v/>
      </c>
      <c r="I62" s="7">
        <f>IF($B62="","",VLOOKUP($D62,Employees!$B$5:$G$104,6,FALSE))</f>
        <v/>
      </c>
      <c r="J62" s="7">
        <f>IF($B62="","",ROUND($H62*$I62,2))</f>
        <v/>
      </c>
    </row>
    <row r="63" spans="3:10">
      <c r="C63" s="5"/>
      <c r="E63" s="9">
        <f>IF($B63="","",VLOOKUP($D63,Employees!$B$5:$C$104,2,FALSE))</f>
        <v/>
      </c>
      <c r="I63" s="7">
        <f>IF($B63="","",VLOOKUP($D63,Employees!$B$5:$G$104,6,FALSE))</f>
        <v/>
      </c>
      <c r="J63" s="7">
        <f>IF($B63="","",ROUND($H63*$I63,2))</f>
        <v/>
      </c>
    </row>
    <row r="64" spans="3:10">
      <c r="C64" s="5"/>
      <c r="E64" s="9">
        <f>IF($B64="","",VLOOKUP($D64,Employees!$B$5:$C$104,2,FALSE))</f>
        <v/>
      </c>
      <c r="I64" s="7">
        <f>IF($B64="","",VLOOKUP($D64,Employees!$B$5:$G$104,6,FALSE))</f>
        <v/>
      </c>
      <c r="J64" s="7">
        <f>IF($B64="","",ROUND($H64*$I64,2))</f>
        <v/>
      </c>
    </row>
    <row r="65" spans="3:10">
      <c r="C65" s="5"/>
      <c r="E65" s="9">
        <f>IF($B65="","",VLOOKUP($D65,Employees!$B$5:$C$104,2,FALSE))</f>
        <v/>
      </c>
      <c r="I65" s="7">
        <f>IF($B65="","",VLOOKUP($D65,Employees!$B$5:$G$104,6,FALSE))</f>
        <v/>
      </c>
      <c r="J65" s="7">
        <f>IF($B65="","",ROUND($H65*$I65,2))</f>
        <v/>
      </c>
    </row>
    <row r="66" spans="3:10">
      <c r="C66" s="5"/>
      <c r="E66" s="9">
        <f>IF($B66="","",VLOOKUP($D66,Employees!$B$5:$C$104,2,FALSE))</f>
        <v/>
      </c>
      <c r="I66" s="7">
        <f>IF($B66="","",VLOOKUP($D66,Employees!$B$5:$G$104,6,FALSE))</f>
        <v/>
      </c>
      <c r="J66" s="7">
        <f>IF($B66="","",ROUND($H66*$I66,2))</f>
        <v/>
      </c>
    </row>
    <row r="67" spans="3:10">
      <c r="C67" s="5"/>
      <c r="E67" s="9">
        <f>IF($B67="","",VLOOKUP($D67,Employees!$B$5:$C$104,2,FALSE))</f>
        <v/>
      </c>
      <c r="I67" s="7">
        <f>IF($B67="","",VLOOKUP($D67,Employees!$B$5:$G$104,6,FALSE))</f>
        <v/>
      </c>
      <c r="J67" s="7">
        <f>IF($B67="","",ROUND($H67*$I67,2))</f>
        <v/>
      </c>
    </row>
    <row r="68" spans="3:10">
      <c r="C68" s="5"/>
      <c r="E68" s="9">
        <f>IF($B68="","",VLOOKUP($D68,Employees!$B$5:$C$104,2,FALSE))</f>
        <v/>
      </c>
      <c r="I68" s="7">
        <f>IF($B68="","",VLOOKUP($D68,Employees!$B$5:$G$104,6,FALSE))</f>
        <v/>
      </c>
      <c r="J68" s="7">
        <f>IF($B68="","",ROUND($H68*$I68,2))</f>
        <v/>
      </c>
    </row>
    <row r="69" spans="3:10">
      <c r="C69" s="5"/>
      <c r="E69" s="9">
        <f>IF($B69="","",VLOOKUP($D69,Employees!$B$5:$C$104,2,FALSE))</f>
        <v/>
      </c>
      <c r="I69" s="7">
        <f>IF($B69="","",VLOOKUP($D69,Employees!$B$5:$G$104,6,FALSE))</f>
        <v/>
      </c>
      <c r="J69" s="7">
        <f>IF($B69="","",ROUND($H69*$I69,2))</f>
        <v/>
      </c>
    </row>
    <row r="70" spans="3:10">
      <c r="C70" s="5"/>
      <c r="E70" s="9">
        <f>IF($B70="","",VLOOKUP($D70,Employees!$B$5:$C$104,2,FALSE))</f>
        <v/>
      </c>
      <c r="I70" s="7">
        <f>IF($B70="","",VLOOKUP($D70,Employees!$B$5:$G$104,6,FALSE))</f>
        <v/>
      </c>
      <c r="J70" s="7">
        <f>IF($B70="","",ROUND($H70*$I70,2))</f>
        <v/>
      </c>
    </row>
    <row r="71" spans="3:10">
      <c r="C71" s="5"/>
      <c r="E71" s="9">
        <f>IF($B71="","",VLOOKUP($D71,Employees!$B$5:$C$104,2,FALSE))</f>
        <v/>
      </c>
      <c r="I71" s="7">
        <f>IF($B71="","",VLOOKUP($D71,Employees!$B$5:$G$104,6,FALSE))</f>
        <v/>
      </c>
      <c r="J71" s="7">
        <f>IF($B71="","",ROUND($H71*$I71,2))</f>
        <v/>
      </c>
    </row>
    <row r="72" spans="3:10">
      <c r="C72" s="5"/>
      <c r="E72" s="9">
        <f>IF($B72="","",VLOOKUP($D72,Employees!$B$5:$C$104,2,FALSE))</f>
        <v/>
      </c>
      <c r="I72" s="7">
        <f>IF($B72="","",VLOOKUP($D72,Employees!$B$5:$G$104,6,FALSE))</f>
        <v/>
      </c>
      <c r="J72" s="7">
        <f>IF($B72="","",ROUND($H72*$I72,2))</f>
        <v/>
      </c>
    </row>
    <row r="73" spans="3:10">
      <c r="C73" s="5"/>
      <c r="E73" s="9">
        <f>IF($B73="","",VLOOKUP($D73,Employees!$B$5:$C$104,2,FALSE))</f>
        <v/>
      </c>
      <c r="I73" s="7">
        <f>IF($B73="","",VLOOKUP($D73,Employees!$B$5:$G$104,6,FALSE))</f>
        <v/>
      </c>
      <c r="J73" s="7">
        <f>IF($B73="","",ROUND($H73*$I73,2))</f>
        <v/>
      </c>
    </row>
    <row r="74" spans="3:10">
      <c r="C74" s="5"/>
      <c r="E74" s="9">
        <f>IF($B74="","",VLOOKUP($D74,Employees!$B$5:$C$104,2,FALSE))</f>
        <v/>
      </c>
      <c r="I74" s="7">
        <f>IF($B74="","",VLOOKUP($D74,Employees!$B$5:$G$104,6,FALSE))</f>
        <v/>
      </c>
      <c r="J74" s="7">
        <f>IF($B74="","",ROUND($H74*$I74,2))</f>
        <v/>
      </c>
    </row>
    <row r="75" spans="3:10">
      <c r="C75" s="5"/>
      <c r="E75" s="9">
        <f>IF($B75="","",VLOOKUP($D75,Employees!$B$5:$C$104,2,FALSE))</f>
        <v/>
      </c>
      <c r="I75" s="7">
        <f>IF($B75="","",VLOOKUP($D75,Employees!$B$5:$G$104,6,FALSE))</f>
        <v/>
      </c>
      <c r="J75" s="7">
        <f>IF($B75="","",ROUND($H75*$I75,2))</f>
        <v/>
      </c>
    </row>
    <row r="76" spans="3:10">
      <c r="C76" s="5"/>
      <c r="E76" s="9">
        <f>IF($B76="","",VLOOKUP($D76,Employees!$B$5:$C$104,2,FALSE))</f>
        <v/>
      </c>
      <c r="I76" s="7">
        <f>IF($B76="","",VLOOKUP($D76,Employees!$B$5:$G$104,6,FALSE))</f>
        <v/>
      </c>
      <c r="J76" s="7">
        <f>IF($B76="","",ROUND($H76*$I76,2))</f>
        <v/>
      </c>
    </row>
    <row r="77" spans="3:10">
      <c r="C77" s="5"/>
      <c r="E77" s="9">
        <f>IF($B77="","",VLOOKUP($D77,Employees!$B$5:$C$104,2,FALSE))</f>
        <v/>
      </c>
      <c r="I77" s="7">
        <f>IF($B77="","",VLOOKUP($D77,Employees!$B$5:$G$104,6,FALSE))</f>
        <v/>
      </c>
      <c r="J77" s="7">
        <f>IF($B77="","",ROUND($H77*$I77,2))</f>
        <v/>
      </c>
    </row>
    <row r="78" spans="3:10">
      <c r="C78" s="5"/>
      <c r="E78" s="9">
        <f>IF($B78="","",VLOOKUP($D78,Employees!$B$5:$C$104,2,FALSE))</f>
        <v/>
      </c>
      <c r="I78" s="7">
        <f>IF($B78="","",VLOOKUP($D78,Employees!$B$5:$G$104,6,FALSE))</f>
        <v/>
      </c>
      <c r="J78" s="7">
        <f>IF($B78="","",ROUND($H78*$I78,2))</f>
        <v/>
      </c>
    </row>
    <row r="79" spans="3:10">
      <c r="C79" s="5"/>
      <c r="E79" s="9">
        <f>IF($B79="","",VLOOKUP($D79,Employees!$B$5:$C$104,2,FALSE))</f>
        <v/>
      </c>
      <c r="I79" s="7">
        <f>IF($B79="","",VLOOKUP($D79,Employees!$B$5:$G$104,6,FALSE))</f>
        <v/>
      </c>
      <c r="J79" s="7">
        <f>IF($B79="","",ROUND($H79*$I79,2))</f>
        <v/>
      </c>
    </row>
    <row r="80" spans="3:10">
      <c r="C80" s="5"/>
      <c r="E80" s="9">
        <f>IF($B80="","",VLOOKUP($D80,Employees!$B$5:$C$104,2,FALSE))</f>
        <v/>
      </c>
      <c r="I80" s="7">
        <f>IF($B80="","",VLOOKUP($D80,Employees!$B$5:$G$104,6,FALSE))</f>
        <v/>
      </c>
      <c r="J80" s="7">
        <f>IF($B80="","",ROUND($H80*$I80,2))</f>
        <v/>
      </c>
    </row>
    <row r="81" spans="3:10">
      <c r="C81" s="5"/>
      <c r="E81" s="9">
        <f>IF($B81="","",VLOOKUP($D81,Employees!$B$5:$C$104,2,FALSE))</f>
        <v/>
      </c>
      <c r="I81" s="7">
        <f>IF($B81="","",VLOOKUP($D81,Employees!$B$5:$G$104,6,FALSE))</f>
        <v/>
      </c>
      <c r="J81" s="7">
        <f>IF($B81="","",ROUND($H81*$I81,2))</f>
        <v/>
      </c>
    </row>
    <row r="82" spans="3:10">
      <c r="C82" s="5"/>
      <c r="E82" s="9">
        <f>IF($B82="","",VLOOKUP($D82,Employees!$B$5:$C$104,2,FALSE))</f>
        <v/>
      </c>
      <c r="I82" s="7">
        <f>IF($B82="","",VLOOKUP($D82,Employees!$B$5:$G$104,6,FALSE))</f>
        <v/>
      </c>
      <c r="J82" s="7">
        <f>IF($B82="","",ROUND($H82*$I82,2))</f>
        <v/>
      </c>
    </row>
    <row r="83" spans="3:10">
      <c r="C83" s="5"/>
      <c r="E83" s="9">
        <f>IF($B83="","",VLOOKUP($D83,Employees!$B$5:$C$104,2,FALSE))</f>
        <v/>
      </c>
      <c r="I83" s="7">
        <f>IF($B83="","",VLOOKUP($D83,Employees!$B$5:$G$104,6,FALSE))</f>
        <v/>
      </c>
      <c r="J83" s="7">
        <f>IF($B83="","",ROUND($H83*$I83,2))</f>
        <v/>
      </c>
    </row>
    <row r="84" spans="3:10">
      <c r="C84" s="5"/>
      <c r="E84" s="9">
        <f>IF($B84="","",VLOOKUP($D84,Employees!$B$5:$C$104,2,FALSE))</f>
        <v/>
      </c>
      <c r="I84" s="7">
        <f>IF($B84="","",VLOOKUP($D84,Employees!$B$5:$G$104,6,FALSE))</f>
        <v/>
      </c>
      <c r="J84" s="7">
        <f>IF($B84="","",ROUND($H84*$I84,2))</f>
        <v/>
      </c>
    </row>
    <row r="85" spans="3:10">
      <c r="C85" s="5"/>
      <c r="E85" s="9">
        <f>IF($B85="","",VLOOKUP($D85,Employees!$B$5:$C$104,2,FALSE))</f>
        <v/>
      </c>
      <c r="I85" s="7">
        <f>IF($B85="","",VLOOKUP($D85,Employees!$B$5:$G$104,6,FALSE))</f>
        <v/>
      </c>
      <c r="J85" s="7">
        <f>IF($B85="","",ROUND($H85*$I85,2))</f>
        <v/>
      </c>
    </row>
    <row r="86" spans="3:10">
      <c r="C86" s="5"/>
      <c r="E86" s="9">
        <f>IF($B86="","",VLOOKUP($D86,Employees!$B$5:$C$104,2,FALSE))</f>
        <v/>
      </c>
      <c r="I86" s="7">
        <f>IF($B86="","",VLOOKUP($D86,Employees!$B$5:$G$104,6,FALSE))</f>
        <v/>
      </c>
      <c r="J86" s="7">
        <f>IF($B86="","",ROUND($H86*$I86,2))</f>
        <v/>
      </c>
    </row>
    <row r="87" spans="3:10">
      <c r="C87" s="5"/>
      <c r="E87" s="9">
        <f>IF($B87="","",VLOOKUP($D87,Employees!$B$5:$C$104,2,FALSE))</f>
        <v/>
      </c>
      <c r="I87" s="7">
        <f>IF($B87="","",VLOOKUP($D87,Employees!$B$5:$G$104,6,FALSE))</f>
        <v/>
      </c>
      <c r="J87" s="7">
        <f>IF($B87="","",ROUND($H87*$I87,2))</f>
        <v/>
      </c>
    </row>
    <row r="88" spans="3:10">
      <c r="C88" s="5"/>
      <c r="E88" s="9">
        <f>IF($B88="","",VLOOKUP($D88,Employees!$B$5:$C$104,2,FALSE))</f>
        <v/>
      </c>
      <c r="I88" s="7">
        <f>IF($B88="","",VLOOKUP($D88,Employees!$B$5:$G$104,6,FALSE))</f>
        <v/>
      </c>
      <c r="J88" s="7">
        <f>IF($B88="","",ROUND($H88*$I88,2))</f>
        <v/>
      </c>
    </row>
    <row r="89" spans="3:10">
      <c r="C89" s="5"/>
      <c r="E89" s="9">
        <f>IF($B89="","",VLOOKUP($D89,Employees!$B$5:$C$104,2,FALSE))</f>
        <v/>
      </c>
      <c r="I89" s="7">
        <f>IF($B89="","",VLOOKUP($D89,Employees!$B$5:$G$104,6,FALSE))</f>
        <v/>
      </c>
      <c r="J89" s="7">
        <f>IF($B89="","",ROUND($H89*$I89,2))</f>
        <v/>
      </c>
    </row>
    <row r="90" spans="3:10">
      <c r="C90" s="5"/>
      <c r="E90" s="9">
        <f>IF($B90="","",VLOOKUP($D90,Employees!$B$5:$C$104,2,FALSE))</f>
        <v/>
      </c>
      <c r="I90" s="7">
        <f>IF($B90="","",VLOOKUP($D90,Employees!$B$5:$G$104,6,FALSE))</f>
        <v/>
      </c>
      <c r="J90" s="7">
        <f>IF($B90="","",ROUND($H90*$I90,2))</f>
        <v/>
      </c>
    </row>
    <row r="91" spans="3:10">
      <c r="C91" s="5"/>
      <c r="E91" s="9">
        <f>IF($B91="","",VLOOKUP($D91,Employees!$B$5:$C$104,2,FALSE))</f>
        <v/>
      </c>
      <c r="I91" s="7">
        <f>IF($B91="","",VLOOKUP($D91,Employees!$B$5:$G$104,6,FALSE))</f>
        <v/>
      </c>
      <c r="J91" s="7">
        <f>IF($B91="","",ROUND($H91*$I91,2))</f>
        <v/>
      </c>
    </row>
    <row r="92" spans="3:10">
      <c r="C92" s="5"/>
      <c r="E92" s="9">
        <f>IF($B92="","",VLOOKUP($D92,Employees!$B$5:$C$104,2,FALSE))</f>
        <v/>
      </c>
      <c r="I92" s="7">
        <f>IF($B92="","",VLOOKUP($D92,Employees!$B$5:$G$104,6,FALSE))</f>
        <v/>
      </c>
      <c r="J92" s="7">
        <f>IF($B92="","",ROUND($H92*$I92,2))</f>
        <v/>
      </c>
    </row>
    <row r="93" spans="3:10">
      <c r="C93" s="5"/>
      <c r="E93" s="9">
        <f>IF($B93="","",VLOOKUP($D93,Employees!$B$5:$C$104,2,FALSE))</f>
        <v/>
      </c>
      <c r="I93" s="7">
        <f>IF($B93="","",VLOOKUP($D93,Employees!$B$5:$G$104,6,FALSE))</f>
        <v/>
      </c>
      <c r="J93" s="7">
        <f>IF($B93="","",ROUND($H93*$I93,2))</f>
        <v/>
      </c>
    </row>
    <row r="94" spans="3:10">
      <c r="C94" s="5"/>
      <c r="E94" s="9">
        <f>IF($B94="","",VLOOKUP($D94,Employees!$B$5:$C$104,2,FALSE))</f>
        <v/>
      </c>
      <c r="I94" s="7">
        <f>IF($B94="","",VLOOKUP($D94,Employees!$B$5:$G$104,6,FALSE))</f>
        <v/>
      </c>
      <c r="J94" s="7">
        <f>IF($B94="","",ROUND($H94*$I94,2))</f>
        <v/>
      </c>
    </row>
    <row r="95" spans="3:10">
      <c r="C95" s="5"/>
      <c r="E95" s="9">
        <f>IF($B95="","",VLOOKUP($D95,Employees!$B$5:$C$104,2,FALSE))</f>
        <v/>
      </c>
      <c r="I95" s="7">
        <f>IF($B95="","",VLOOKUP($D95,Employees!$B$5:$G$104,6,FALSE))</f>
        <v/>
      </c>
      <c r="J95" s="7">
        <f>IF($B95="","",ROUND($H95*$I95,2))</f>
        <v/>
      </c>
    </row>
    <row r="96" spans="3:10">
      <c r="C96" s="5"/>
      <c r="E96" s="9">
        <f>IF($B96="","",VLOOKUP($D96,Employees!$B$5:$C$104,2,FALSE))</f>
        <v/>
      </c>
      <c r="I96" s="7">
        <f>IF($B96="","",VLOOKUP($D96,Employees!$B$5:$G$104,6,FALSE))</f>
        <v/>
      </c>
      <c r="J96" s="7">
        <f>IF($B96="","",ROUND($H96*$I96,2))</f>
        <v/>
      </c>
    </row>
    <row r="97" spans="3:10">
      <c r="C97" s="5"/>
      <c r="E97" s="9">
        <f>IF($B97="","",VLOOKUP($D97,Employees!$B$5:$C$104,2,FALSE))</f>
        <v/>
      </c>
      <c r="I97" s="7">
        <f>IF($B97="","",VLOOKUP($D97,Employees!$B$5:$G$104,6,FALSE))</f>
        <v/>
      </c>
      <c r="J97" s="7">
        <f>IF($B97="","",ROUND($H97*$I97,2))</f>
        <v/>
      </c>
    </row>
    <row r="98" spans="3:10">
      <c r="C98" s="5"/>
      <c r="E98" s="9">
        <f>IF($B98="","",VLOOKUP($D98,Employees!$B$5:$C$104,2,FALSE))</f>
        <v/>
      </c>
      <c r="I98" s="7">
        <f>IF($B98="","",VLOOKUP($D98,Employees!$B$5:$G$104,6,FALSE))</f>
        <v/>
      </c>
      <c r="J98" s="7">
        <f>IF($B98="","",ROUND($H98*$I98,2))</f>
        <v/>
      </c>
    </row>
    <row r="99" spans="3:10">
      <c r="C99" s="5"/>
      <c r="E99" s="9">
        <f>IF($B99="","",VLOOKUP($D99,Employees!$B$5:$C$104,2,FALSE))</f>
        <v/>
      </c>
      <c r="I99" s="7">
        <f>IF($B99="","",VLOOKUP($D99,Employees!$B$5:$G$104,6,FALSE))</f>
        <v/>
      </c>
      <c r="J99" s="7">
        <f>IF($B99="","",ROUND($H99*$I99,2))</f>
        <v/>
      </c>
    </row>
    <row r="100" spans="3:10">
      <c r="C100" s="5"/>
      <c r="E100" s="9">
        <f>IF($B100="","",VLOOKUP($D100,Employees!$B$5:$C$104,2,FALSE))</f>
        <v/>
      </c>
      <c r="I100" s="7">
        <f>IF($B100="","",VLOOKUP($D100,Employees!$B$5:$G$104,6,FALSE))</f>
        <v/>
      </c>
      <c r="J100" s="7">
        <f>IF($B100="","",ROUND($H100*$I100,2))</f>
        <v/>
      </c>
    </row>
    <row r="101" spans="3:10">
      <c r="C101" s="5"/>
      <c r="E101" s="9">
        <f>IF($B101="","",VLOOKUP($D101,Employees!$B$5:$C$104,2,FALSE))</f>
        <v/>
      </c>
      <c r="I101" s="7">
        <f>IF($B101="","",VLOOKUP($D101,Employees!$B$5:$G$104,6,FALSE))</f>
        <v/>
      </c>
      <c r="J101" s="7">
        <f>IF($B101="","",ROUND($H101*$I101,2))</f>
        <v/>
      </c>
    </row>
    <row r="102" spans="3:10">
      <c r="C102" s="5"/>
      <c r="E102" s="9">
        <f>IF($B102="","",VLOOKUP($D102,Employees!$B$5:$C$104,2,FALSE))</f>
        <v/>
      </c>
      <c r="I102" s="7">
        <f>IF($B102="","",VLOOKUP($D102,Employees!$B$5:$G$104,6,FALSE))</f>
        <v/>
      </c>
      <c r="J102" s="7">
        <f>IF($B102="","",ROUND($H102*$I102,2))</f>
        <v/>
      </c>
    </row>
    <row r="103" spans="3:10">
      <c r="C103" s="5"/>
      <c r="E103" s="9">
        <f>IF($B103="","",VLOOKUP($D103,Employees!$B$5:$C$104,2,FALSE))</f>
        <v/>
      </c>
      <c r="I103" s="7">
        <f>IF($B103="","",VLOOKUP($D103,Employees!$B$5:$G$104,6,FALSE))</f>
        <v/>
      </c>
      <c r="J103" s="7">
        <f>IF($B103="","",ROUND($H103*$I103,2))</f>
        <v/>
      </c>
    </row>
    <row r="104" spans="3:10">
      <c r="C104" s="5"/>
      <c r="E104" s="9">
        <f>IF($B104="","",VLOOKUP($D104,Employees!$B$5:$C$104,2,FALSE))</f>
        <v/>
      </c>
      <c r="I104" s="7">
        <f>IF($B104="","",VLOOKUP($D104,Employees!$B$5:$G$104,6,FALSE))</f>
        <v/>
      </c>
      <c r="J104" s="7">
        <f>IF($B104="","",ROUND($H104*$I104,2))</f>
        <v/>
      </c>
    </row>
    <row r="105" spans="3:10">
      <c r="C105" s="5"/>
      <c r="E105" s="9">
        <f>IF($B105="","",VLOOKUP($D105,Employees!$B$5:$C$104,2,FALSE))</f>
        <v/>
      </c>
      <c r="I105" s="7">
        <f>IF($B105="","",VLOOKUP($D105,Employees!$B$5:$G$104,6,FALSE))</f>
        <v/>
      </c>
      <c r="J105" s="7">
        <f>IF($B105="","",ROUND($H105*$I105,2))</f>
        <v/>
      </c>
    </row>
    <row r="106" spans="3:10">
      <c r="C106" s="5"/>
      <c r="E106" s="9">
        <f>IF($B106="","",VLOOKUP($D106,Employees!$B$5:$C$104,2,FALSE))</f>
        <v/>
      </c>
      <c r="I106" s="7">
        <f>IF($B106="","",VLOOKUP($D106,Employees!$B$5:$G$104,6,FALSE))</f>
        <v/>
      </c>
      <c r="J106" s="7">
        <f>IF($B106="","",ROUND($H106*$I106,2))</f>
        <v/>
      </c>
    </row>
    <row r="107" spans="3:10">
      <c r="C107" s="5"/>
      <c r="E107" s="9">
        <f>IF($B107="","",VLOOKUP($D107,Employees!$B$5:$C$104,2,FALSE))</f>
        <v/>
      </c>
      <c r="I107" s="7">
        <f>IF($B107="","",VLOOKUP($D107,Employees!$B$5:$G$104,6,FALSE))</f>
        <v/>
      </c>
      <c r="J107" s="7">
        <f>IF($B107="","",ROUND($H107*$I107,2))</f>
        <v/>
      </c>
    </row>
    <row r="108" spans="3:10">
      <c r="C108" s="5"/>
      <c r="E108" s="9">
        <f>IF($B108="","",VLOOKUP($D108,Employees!$B$5:$C$104,2,FALSE))</f>
        <v/>
      </c>
      <c r="I108" s="7">
        <f>IF($B108="","",VLOOKUP($D108,Employees!$B$5:$G$104,6,FALSE))</f>
        <v/>
      </c>
      <c r="J108" s="7">
        <f>IF($B108="","",ROUND($H108*$I108,2))</f>
        <v/>
      </c>
    </row>
    <row r="109" spans="3:10">
      <c r="C109" s="5"/>
      <c r="E109" s="9">
        <f>IF($B109="","",VLOOKUP($D109,Employees!$B$5:$C$104,2,FALSE))</f>
        <v/>
      </c>
      <c r="I109" s="7">
        <f>IF($B109="","",VLOOKUP($D109,Employees!$B$5:$G$104,6,FALSE))</f>
        <v/>
      </c>
      <c r="J109" s="7">
        <f>IF($B109="","",ROUND($H109*$I109,2))</f>
        <v/>
      </c>
    </row>
    <row r="110" spans="3:10">
      <c r="C110" s="5"/>
      <c r="E110" s="9">
        <f>IF($B110="","",VLOOKUP($D110,Employees!$B$5:$C$104,2,FALSE))</f>
        <v/>
      </c>
      <c r="I110" s="7">
        <f>IF($B110="","",VLOOKUP($D110,Employees!$B$5:$G$104,6,FALSE))</f>
        <v/>
      </c>
      <c r="J110" s="7">
        <f>IF($B110="","",ROUND($H110*$I110,2))</f>
        <v/>
      </c>
    </row>
    <row r="111" spans="3:10">
      <c r="C111" s="5"/>
      <c r="E111" s="9">
        <f>IF($B111="","",VLOOKUP($D111,Employees!$B$5:$C$104,2,FALSE))</f>
        <v/>
      </c>
      <c r="I111" s="7">
        <f>IF($B111="","",VLOOKUP($D111,Employees!$B$5:$G$104,6,FALSE))</f>
        <v/>
      </c>
      <c r="J111" s="7">
        <f>IF($B111="","",ROUND($H111*$I111,2))</f>
        <v/>
      </c>
    </row>
    <row r="112" spans="3:10">
      <c r="C112" s="5"/>
      <c r="E112" s="9">
        <f>IF($B112="","",VLOOKUP($D112,Employees!$B$5:$C$104,2,FALSE))</f>
        <v/>
      </c>
      <c r="I112" s="7">
        <f>IF($B112="","",VLOOKUP($D112,Employees!$B$5:$G$104,6,FALSE))</f>
        <v/>
      </c>
      <c r="J112" s="7">
        <f>IF($B112="","",ROUND($H112*$I112,2))</f>
        <v/>
      </c>
    </row>
    <row r="113" spans="3:10">
      <c r="C113" s="5"/>
      <c r="E113" s="9">
        <f>IF($B113="","",VLOOKUP($D113,Employees!$B$5:$C$104,2,FALSE))</f>
        <v/>
      </c>
      <c r="I113" s="7">
        <f>IF($B113="","",VLOOKUP($D113,Employees!$B$5:$G$104,6,FALSE))</f>
        <v/>
      </c>
      <c r="J113" s="7">
        <f>IF($B113="","",ROUND($H113*$I113,2))</f>
        <v/>
      </c>
    </row>
    <row r="114" spans="3:10">
      <c r="C114" s="5"/>
      <c r="E114" s="9">
        <f>IF($B114="","",VLOOKUP($D114,Employees!$B$5:$C$104,2,FALSE))</f>
        <v/>
      </c>
      <c r="I114" s="7">
        <f>IF($B114="","",VLOOKUP($D114,Employees!$B$5:$G$104,6,FALSE))</f>
        <v/>
      </c>
      <c r="J114" s="7">
        <f>IF($B114="","",ROUND($H114*$I114,2))</f>
        <v/>
      </c>
    </row>
    <row r="115" spans="3:10">
      <c r="C115" s="5"/>
      <c r="E115" s="9">
        <f>IF($B115="","",VLOOKUP($D115,Employees!$B$5:$C$104,2,FALSE))</f>
        <v/>
      </c>
      <c r="I115" s="7">
        <f>IF($B115="","",VLOOKUP($D115,Employees!$B$5:$G$104,6,FALSE))</f>
        <v/>
      </c>
      <c r="J115" s="7">
        <f>IF($B115="","",ROUND($H115*$I115,2))</f>
        <v/>
      </c>
    </row>
    <row r="116" spans="3:10">
      <c r="C116" s="5"/>
      <c r="E116" s="9">
        <f>IF($B116="","",VLOOKUP($D116,Employees!$B$5:$C$104,2,FALSE))</f>
        <v/>
      </c>
      <c r="I116" s="7">
        <f>IF($B116="","",VLOOKUP($D116,Employees!$B$5:$G$104,6,FALSE))</f>
        <v/>
      </c>
      <c r="J116" s="7">
        <f>IF($B116="","",ROUND($H116*$I116,2))</f>
        <v/>
      </c>
    </row>
    <row r="117" spans="3:10">
      <c r="C117" s="5"/>
      <c r="E117" s="9">
        <f>IF($B117="","",VLOOKUP($D117,Employees!$B$5:$C$104,2,FALSE))</f>
        <v/>
      </c>
      <c r="I117" s="7">
        <f>IF($B117="","",VLOOKUP($D117,Employees!$B$5:$G$104,6,FALSE))</f>
        <v/>
      </c>
      <c r="J117" s="7">
        <f>IF($B117="","",ROUND($H117*$I117,2))</f>
        <v/>
      </c>
    </row>
    <row r="118" spans="3:10">
      <c r="C118" s="5"/>
      <c r="E118" s="9">
        <f>IF($B118="","",VLOOKUP($D118,Employees!$B$5:$C$104,2,FALSE))</f>
        <v/>
      </c>
      <c r="I118" s="7">
        <f>IF($B118="","",VLOOKUP($D118,Employees!$B$5:$G$104,6,FALSE))</f>
        <v/>
      </c>
      <c r="J118" s="7">
        <f>IF($B118="","",ROUND($H118*$I118,2))</f>
        <v/>
      </c>
    </row>
    <row r="119" spans="3:10">
      <c r="C119" s="5"/>
      <c r="E119" s="9">
        <f>IF($B119="","",VLOOKUP($D119,Employees!$B$5:$C$104,2,FALSE))</f>
        <v/>
      </c>
      <c r="I119" s="7">
        <f>IF($B119="","",VLOOKUP($D119,Employees!$B$5:$G$104,6,FALSE))</f>
        <v/>
      </c>
      <c r="J119" s="7">
        <f>IF($B119="","",ROUND($H119*$I119,2))</f>
        <v/>
      </c>
    </row>
    <row r="120" spans="3:10">
      <c r="C120" s="5"/>
      <c r="E120" s="9">
        <f>IF($B120="","",VLOOKUP($D120,Employees!$B$5:$C$104,2,FALSE))</f>
        <v/>
      </c>
      <c r="I120" s="7">
        <f>IF($B120="","",VLOOKUP($D120,Employees!$B$5:$G$104,6,FALSE))</f>
        <v/>
      </c>
      <c r="J120" s="7">
        <f>IF($B120="","",ROUND($H120*$I120,2))</f>
        <v/>
      </c>
    </row>
    <row r="121" spans="3:10">
      <c r="C121" s="5"/>
      <c r="E121" s="9">
        <f>IF($B121="","",VLOOKUP($D121,Employees!$B$5:$C$104,2,FALSE))</f>
        <v/>
      </c>
      <c r="I121" s="7">
        <f>IF($B121="","",VLOOKUP($D121,Employees!$B$5:$G$104,6,FALSE))</f>
        <v/>
      </c>
      <c r="J121" s="7">
        <f>IF($B121="","",ROUND($H121*$I121,2))</f>
        <v/>
      </c>
    </row>
    <row r="122" spans="3:10">
      <c r="C122" s="5"/>
      <c r="E122" s="9">
        <f>IF($B122="","",VLOOKUP($D122,Employees!$B$5:$C$104,2,FALSE))</f>
        <v/>
      </c>
      <c r="I122" s="7">
        <f>IF($B122="","",VLOOKUP($D122,Employees!$B$5:$G$104,6,FALSE))</f>
        <v/>
      </c>
      <c r="J122" s="7">
        <f>IF($B122="","",ROUND($H122*$I122,2))</f>
        <v/>
      </c>
    </row>
    <row r="123" spans="3:10">
      <c r="C123" s="5"/>
      <c r="E123" s="9">
        <f>IF($B123="","",VLOOKUP($D123,Employees!$B$5:$C$104,2,FALSE))</f>
        <v/>
      </c>
      <c r="I123" s="7">
        <f>IF($B123="","",VLOOKUP($D123,Employees!$B$5:$G$104,6,FALSE))</f>
        <v/>
      </c>
      <c r="J123" s="7">
        <f>IF($B123="","",ROUND($H123*$I123,2))</f>
        <v/>
      </c>
    </row>
    <row r="124" spans="3:10">
      <c r="C124" s="5"/>
      <c r="E124" s="9">
        <f>IF($B124="","",VLOOKUP($D124,Employees!$B$5:$C$104,2,FALSE))</f>
        <v/>
      </c>
      <c r="I124" s="7">
        <f>IF($B124="","",VLOOKUP($D124,Employees!$B$5:$G$104,6,FALSE))</f>
        <v/>
      </c>
      <c r="J124" s="7">
        <f>IF($B124="","",ROUND($H124*$I124,2))</f>
        <v/>
      </c>
    </row>
    <row r="125" spans="3:10">
      <c r="C125" s="5"/>
      <c r="E125" s="9">
        <f>IF($B125="","",VLOOKUP($D125,Employees!$B$5:$C$104,2,FALSE))</f>
        <v/>
      </c>
      <c r="I125" s="7">
        <f>IF($B125="","",VLOOKUP($D125,Employees!$B$5:$G$104,6,FALSE))</f>
        <v/>
      </c>
      <c r="J125" s="7">
        <f>IF($B125="","",ROUND($H125*$I125,2))</f>
        <v/>
      </c>
    </row>
    <row r="126" spans="3:10">
      <c r="C126" s="5"/>
      <c r="E126" s="9">
        <f>IF($B126="","",VLOOKUP($D126,Employees!$B$5:$C$104,2,FALSE))</f>
        <v/>
      </c>
      <c r="I126" s="7">
        <f>IF($B126="","",VLOOKUP($D126,Employees!$B$5:$G$104,6,FALSE))</f>
        <v/>
      </c>
      <c r="J126" s="7">
        <f>IF($B126="","",ROUND($H126*$I126,2))</f>
        <v/>
      </c>
    </row>
    <row r="127" spans="3:10">
      <c r="C127" s="5"/>
      <c r="E127" s="9">
        <f>IF($B127="","",VLOOKUP($D127,Employees!$B$5:$C$104,2,FALSE))</f>
        <v/>
      </c>
      <c r="I127" s="7">
        <f>IF($B127="","",VLOOKUP($D127,Employees!$B$5:$G$104,6,FALSE))</f>
        <v/>
      </c>
      <c r="J127" s="7">
        <f>IF($B127="","",ROUND($H127*$I127,2))</f>
        <v/>
      </c>
    </row>
    <row r="128" spans="3:10">
      <c r="C128" s="5"/>
      <c r="E128" s="9">
        <f>IF($B128="","",VLOOKUP($D128,Employees!$B$5:$C$104,2,FALSE))</f>
        <v/>
      </c>
      <c r="I128" s="7">
        <f>IF($B128="","",VLOOKUP($D128,Employees!$B$5:$G$104,6,FALSE))</f>
        <v/>
      </c>
      <c r="J128" s="7">
        <f>IF($B128="","",ROUND($H128*$I128,2))</f>
        <v/>
      </c>
    </row>
    <row r="129" spans="3:10">
      <c r="C129" s="5"/>
      <c r="E129" s="9">
        <f>IF($B129="","",VLOOKUP($D129,Employees!$B$5:$C$104,2,FALSE))</f>
        <v/>
      </c>
      <c r="I129" s="7">
        <f>IF($B129="","",VLOOKUP($D129,Employees!$B$5:$G$104,6,FALSE))</f>
        <v/>
      </c>
      <c r="J129" s="7">
        <f>IF($B129="","",ROUND($H129*$I129,2))</f>
        <v/>
      </c>
    </row>
    <row r="130" spans="3:10">
      <c r="C130" s="5"/>
      <c r="E130" s="9">
        <f>IF($B130="","",VLOOKUP($D130,Employees!$B$5:$C$104,2,FALSE))</f>
        <v/>
      </c>
      <c r="I130" s="7">
        <f>IF($B130="","",VLOOKUP($D130,Employees!$B$5:$G$104,6,FALSE))</f>
        <v/>
      </c>
      <c r="J130" s="7">
        <f>IF($B130="","",ROUND($H130*$I130,2))</f>
        <v/>
      </c>
    </row>
    <row r="131" spans="3:10">
      <c r="C131" s="5"/>
      <c r="E131" s="9">
        <f>IF($B131="","",VLOOKUP($D131,Employees!$B$5:$C$104,2,FALSE))</f>
        <v/>
      </c>
      <c r="I131" s="7">
        <f>IF($B131="","",VLOOKUP($D131,Employees!$B$5:$G$104,6,FALSE))</f>
        <v/>
      </c>
      <c r="J131" s="7">
        <f>IF($B131="","",ROUND($H131*$I131,2))</f>
        <v/>
      </c>
    </row>
    <row r="132" spans="3:10">
      <c r="C132" s="5"/>
      <c r="E132" s="9">
        <f>IF($B132="","",VLOOKUP($D132,Employees!$B$5:$C$104,2,FALSE))</f>
        <v/>
      </c>
      <c r="I132" s="7">
        <f>IF($B132="","",VLOOKUP($D132,Employees!$B$5:$G$104,6,FALSE))</f>
        <v/>
      </c>
      <c r="J132" s="7">
        <f>IF($B132="","",ROUND($H132*$I132,2))</f>
        <v/>
      </c>
    </row>
    <row r="133" spans="3:10">
      <c r="C133" s="5"/>
      <c r="E133" s="9">
        <f>IF($B133="","",VLOOKUP($D133,Employees!$B$5:$C$104,2,FALSE))</f>
        <v/>
      </c>
      <c r="I133" s="7">
        <f>IF($B133="","",VLOOKUP($D133,Employees!$B$5:$G$104,6,FALSE))</f>
        <v/>
      </c>
      <c r="J133" s="7">
        <f>IF($B133="","",ROUND($H133*$I133,2))</f>
        <v/>
      </c>
    </row>
    <row r="134" spans="3:10">
      <c r="C134" s="5"/>
      <c r="E134" s="9">
        <f>IF($B134="","",VLOOKUP($D134,Employees!$B$5:$C$104,2,FALSE))</f>
        <v/>
      </c>
      <c r="I134" s="7">
        <f>IF($B134="","",VLOOKUP($D134,Employees!$B$5:$G$104,6,FALSE))</f>
        <v/>
      </c>
      <c r="J134" s="7">
        <f>IF($B134="","",ROUND($H134*$I134,2))</f>
        <v/>
      </c>
    </row>
    <row r="135" spans="3:10">
      <c r="C135" s="5"/>
      <c r="E135" s="9">
        <f>IF($B135="","",VLOOKUP($D135,Employees!$B$5:$C$104,2,FALSE))</f>
        <v/>
      </c>
      <c r="I135" s="7">
        <f>IF($B135="","",VLOOKUP($D135,Employees!$B$5:$G$104,6,FALSE))</f>
        <v/>
      </c>
      <c r="J135" s="7">
        <f>IF($B135="","",ROUND($H135*$I135,2))</f>
        <v/>
      </c>
    </row>
    <row r="136" spans="3:10">
      <c r="C136" s="5"/>
      <c r="E136" s="9">
        <f>IF($B136="","",VLOOKUP($D136,Employees!$B$5:$C$104,2,FALSE))</f>
        <v/>
      </c>
      <c r="I136" s="7">
        <f>IF($B136="","",VLOOKUP($D136,Employees!$B$5:$G$104,6,FALSE))</f>
        <v/>
      </c>
      <c r="J136" s="7">
        <f>IF($B136="","",ROUND($H136*$I136,2))</f>
        <v/>
      </c>
    </row>
    <row r="137" spans="3:10">
      <c r="C137" s="5"/>
      <c r="E137" s="9">
        <f>IF($B137="","",VLOOKUP($D137,Employees!$B$5:$C$104,2,FALSE))</f>
        <v/>
      </c>
      <c r="I137" s="7">
        <f>IF($B137="","",VLOOKUP($D137,Employees!$B$5:$G$104,6,FALSE))</f>
        <v/>
      </c>
      <c r="J137" s="7">
        <f>IF($B137="","",ROUND($H137*$I137,2))</f>
        <v/>
      </c>
    </row>
    <row r="138" spans="3:10">
      <c r="C138" s="5"/>
      <c r="E138" s="9">
        <f>IF($B138="","",VLOOKUP($D138,Employees!$B$5:$C$104,2,FALSE))</f>
        <v/>
      </c>
      <c r="I138" s="7">
        <f>IF($B138="","",VLOOKUP($D138,Employees!$B$5:$G$104,6,FALSE))</f>
        <v/>
      </c>
      <c r="J138" s="7">
        <f>IF($B138="","",ROUND($H138*$I138,2))</f>
        <v/>
      </c>
    </row>
    <row r="139" spans="3:10">
      <c r="C139" s="5"/>
      <c r="E139" s="9">
        <f>IF($B139="","",VLOOKUP($D139,Employees!$B$5:$C$104,2,FALSE))</f>
        <v/>
      </c>
      <c r="I139" s="7">
        <f>IF($B139="","",VLOOKUP($D139,Employees!$B$5:$G$104,6,FALSE))</f>
        <v/>
      </c>
      <c r="J139" s="7">
        <f>IF($B139="","",ROUND($H139*$I139,2))</f>
        <v/>
      </c>
    </row>
    <row r="140" spans="3:10">
      <c r="C140" s="5"/>
      <c r="E140" s="9">
        <f>IF($B140="","",VLOOKUP($D140,Employees!$B$5:$C$104,2,FALSE))</f>
        <v/>
      </c>
      <c r="I140" s="7">
        <f>IF($B140="","",VLOOKUP($D140,Employees!$B$5:$G$104,6,FALSE))</f>
        <v/>
      </c>
      <c r="J140" s="7">
        <f>IF($B140="","",ROUND($H140*$I140,2))</f>
        <v/>
      </c>
    </row>
    <row r="141" spans="3:10">
      <c r="C141" s="5"/>
      <c r="E141" s="9">
        <f>IF($B141="","",VLOOKUP($D141,Employees!$B$5:$C$104,2,FALSE))</f>
        <v/>
      </c>
      <c r="I141" s="7">
        <f>IF($B141="","",VLOOKUP($D141,Employees!$B$5:$G$104,6,FALSE))</f>
        <v/>
      </c>
      <c r="J141" s="7">
        <f>IF($B141="","",ROUND($H141*$I141,2))</f>
        <v/>
      </c>
    </row>
    <row r="142" spans="3:10">
      <c r="C142" s="5"/>
      <c r="E142" s="9">
        <f>IF($B142="","",VLOOKUP($D142,Employees!$B$5:$C$104,2,FALSE))</f>
        <v/>
      </c>
      <c r="I142" s="7">
        <f>IF($B142="","",VLOOKUP($D142,Employees!$B$5:$G$104,6,FALSE))</f>
        <v/>
      </c>
      <c r="J142" s="7">
        <f>IF($B142="","",ROUND($H142*$I142,2))</f>
        <v/>
      </c>
    </row>
    <row r="143" spans="3:10">
      <c r="C143" s="5"/>
      <c r="E143" s="9">
        <f>IF($B143="","",VLOOKUP($D143,Employees!$B$5:$C$104,2,FALSE))</f>
        <v/>
      </c>
      <c r="I143" s="7">
        <f>IF($B143="","",VLOOKUP($D143,Employees!$B$5:$G$104,6,FALSE))</f>
        <v/>
      </c>
      <c r="J143" s="7">
        <f>IF($B143="","",ROUND($H143*$I143,2))</f>
        <v/>
      </c>
    </row>
    <row r="144" spans="3:10">
      <c r="C144" s="5"/>
      <c r="E144" s="9">
        <f>IF($B144="","",VLOOKUP($D144,Employees!$B$5:$C$104,2,FALSE))</f>
        <v/>
      </c>
      <c r="I144" s="7">
        <f>IF($B144="","",VLOOKUP($D144,Employees!$B$5:$G$104,6,FALSE))</f>
        <v/>
      </c>
      <c r="J144" s="7">
        <f>IF($B144="","",ROUND($H144*$I144,2))</f>
        <v/>
      </c>
    </row>
    <row r="145" spans="3:10">
      <c r="C145" s="5"/>
      <c r="E145" s="9">
        <f>IF($B145="","",VLOOKUP($D145,Employees!$B$5:$C$104,2,FALSE))</f>
        <v/>
      </c>
      <c r="I145" s="7">
        <f>IF($B145="","",VLOOKUP($D145,Employees!$B$5:$G$104,6,FALSE))</f>
        <v/>
      </c>
      <c r="J145" s="7">
        <f>IF($B145="","",ROUND($H145*$I145,2))</f>
        <v/>
      </c>
    </row>
    <row r="146" spans="3:10">
      <c r="C146" s="5"/>
      <c r="E146" s="9">
        <f>IF($B146="","",VLOOKUP($D146,Employees!$B$5:$C$104,2,FALSE))</f>
        <v/>
      </c>
      <c r="I146" s="7">
        <f>IF($B146="","",VLOOKUP($D146,Employees!$B$5:$G$104,6,FALSE))</f>
        <v/>
      </c>
      <c r="J146" s="7">
        <f>IF($B146="","",ROUND($H146*$I146,2))</f>
        <v/>
      </c>
    </row>
    <row r="147" spans="3:10">
      <c r="C147" s="5"/>
      <c r="E147" s="9">
        <f>IF($B147="","",VLOOKUP($D147,Employees!$B$5:$C$104,2,FALSE))</f>
        <v/>
      </c>
      <c r="I147" s="7">
        <f>IF($B147="","",VLOOKUP($D147,Employees!$B$5:$G$104,6,FALSE))</f>
        <v/>
      </c>
      <c r="J147" s="7">
        <f>IF($B147="","",ROUND($H147*$I147,2))</f>
        <v/>
      </c>
    </row>
    <row r="148" spans="3:10">
      <c r="C148" s="5"/>
      <c r="E148" s="9">
        <f>IF($B148="","",VLOOKUP($D148,Employees!$B$5:$C$104,2,FALSE))</f>
        <v/>
      </c>
      <c r="I148" s="7">
        <f>IF($B148="","",VLOOKUP($D148,Employees!$B$5:$G$104,6,FALSE))</f>
        <v/>
      </c>
      <c r="J148" s="7">
        <f>IF($B148="","",ROUND($H148*$I148,2))</f>
        <v/>
      </c>
    </row>
    <row r="149" spans="3:10">
      <c r="C149" s="5"/>
      <c r="E149" s="9">
        <f>IF($B149="","",VLOOKUP($D149,Employees!$B$5:$C$104,2,FALSE))</f>
        <v/>
      </c>
      <c r="I149" s="7">
        <f>IF($B149="","",VLOOKUP($D149,Employees!$B$5:$G$104,6,FALSE))</f>
        <v/>
      </c>
      <c r="J149" s="7">
        <f>IF($B149="","",ROUND($H149*$I149,2))</f>
        <v/>
      </c>
    </row>
    <row r="150" spans="3:10">
      <c r="C150" s="5"/>
      <c r="E150" s="9">
        <f>IF($B150="","",VLOOKUP($D150,Employees!$B$5:$C$104,2,FALSE))</f>
        <v/>
      </c>
      <c r="I150" s="7">
        <f>IF($B150="","",VLOOKUP($D150,Employees!$B$5:$G$104,6,FALSE))</f>
        <v/>
      </c>
      <c r="J150" s="7">
        <f>IF($B150="","",ROUND($H150*$I150,2))</f>
        <v/>
      </c>
    </row>
    <row r="151" spans="3:10">
      <c r="C151" s="5"/>
      <c r="E151" s="9">
        <f>IF($B151="","",VLOOKUP($D151,Employees!$B$5:$C$104,2,FALSE))</f>
        <v/>
      </c>
      <c r="I151" s="7">
        <f>IF($B151="","",VLOOKUP($D151,Employees!$B$5:$G$104,6,FALSE))</f>
        <v/>
      </c>
      <c r="J151" s="7">
        <f>IF($B151="","",ROUND($H151*$I151,2))</f>
        <v/>
      </c>
    </row>
    <row r="152" spans="3:10">
      <c r="C152" s="5"/>
      <c r="E152" s="9">
        <f>IF($B152="","",VLOOKUP($D152,Employees!$B$5:$C$104,2,FALSE))</f>
        <v/>
      </c>
      <c r="I152" s="7">
        <f>IF($B152="","",VLOOKUP($D152,Employees!$B$5:$G$104,6,FALSE))</f>
        <v/>
      </c>
      <c r="J152" s="7">
        <f>IF($B152="","",ROUND($H152*$I152,2))</f>
        <v/>
      </c>
    </row>
    <row r="153" spans="3:10">
      <c r="C153" s="5"/>
      <c r="E153" s="9">
        <f>IF($B153="","",VLOOKUP($D153,Employees!$B$5:$C$104,2,FALSE))</f>
        <v/>
      </c>
      <c r="I153" s="7">
        <f>IF($B153="","",VLOOKUP($D153,Employees!$B$5:$G$104,6,FALSE))</f>
        <v/>
      </c>
      <c r="J153" s="7">
        <f>IF($B153="","",ROUND($H153*$I153,2))</f>
        <v/>
      </c>
    </row>
    <row r="154" spans="3:10">
      <c r="C154" s="5"/>
      <c r="E154" s="9">
        <f>IF($B154="","",VLOOKUP($D154,Employees!$B$5:$C$104,2,FALSE))</f>
        <v/>
      </c>
      <c r="I154" s="7">
        <f>IF($B154="","",VLOOKUP($D154,Employees!$B$5:$G$104,6,FALSE))</f>
        <v/>
      </c>
      <c r="J154" s="7">
        <f>IF($B154="","",ROUND($H154*$I154,2))</f>
        <v/>
      </c>
    </row>
    <row r="155" spans="3:10">
      <c r="C155" s="5"/>
      <c r="E155" s="9">
        <f>IF($B155="","",VLOOKUP($D155,Employees!$B$5:$C$104,2,FALSE))</f>
        <v/>
      </c>
      <c r="I155" s="7">
        <f>IF($B155="","",VLOOKUP($D155,Employees!$B$5:$G$104,6,FALSE))</f>
        <v/>
      </c>
      <c r="J155" s="7">
        <f>IF($B155="","",ROUND($H155*$I155,2))</f>
        <v/>
      </c>
    </row>
    <row r="156" spans="3:10">
      <c r="C156" s="5"/>
      <c r="E156" s="9">
        <f>IF($B156="","",VLOOKUP($D156,Employees!$B$5:$C$104,2,FALSE))</f>
        <v/>
      </c>
      <c r="I156" s="7">
        <f>IF($B156="","",VLOOKUP($D156,Employees!$B$5:$G$104,6,FALSE))</f>
        <v/>
      </c>
      <c r="J156" s="7">
        <f>IF($B156="","",ROUND($H156*$I156,2))</f>
        <v/>
      </c>
    </row>
    <row r="157" spans="3:10">
      <c r="C157" s="5"/>
      <c r="E157" s="9">
        <f>IF($B157="","",VLOOKUP($D157,Employees!$B$5:$C$104,2,FALSE))</f>
        <v/>
      </c>
      <c r="I157" s="7">
        <f>IF($B157="","",VLOOKUP($D157,Employees!$B$5:$G$104,6,FALSE))</f>
        <v/>
      </c>
      <c r="J157" s="7">
        <f>IF($B157="","",ROUND($H157*$I157,2))</f>
        <v/>
      </c>
    </row>
    <row r="158" spans="3:10">
      <c r="C158" s="5"/>
      <c r="E158" s="9">
        <f>IF($B158="","",VLOOKUP($D158,Employees!$B$5:$C$104,2,FALSE))</f>
        <v/>
      </c>
      <c r="I158" s="7">
        <f>IF($B158="","",VLOOKUP($D158,Employees!$B$5:$G$104,6,FALSE))</f>
        <v/>
      </c>
      <c r="J158" s="7">
        <f>IF($B158="","",ROUND($H158*$I158,2))</f>
        <v/>
      </c>
    </row>
    <row r="159" spans="3:10">
      <c r="C159" s="5"/>
      <c r="E159" s="9">
        <f>IF($B159="","",VLOOKUP($D159,Employees!$B$5:$C$104,2,FALSE))</f>
        <v/>
      </c>
      <c r="I159" s="7">
        <f>IF($B159="","",VLOOKUP($D159,Employees!$B$5:$G$104,6,FALSE))</f>
        <v/>
      </c>
      <c r="J159" s="7">
        <f>IF($B159="","",ROUND($H159*$I159,2))</f>
        <v/>
      </c>
    </row>
    <row r="160" spans="3:10">
      <c r="C160" s="5"/>
      <c r="E160" s="9">
        <f>IF($B160="","",VLOOKUP($D160,Employees!$B$5:$C$104,2,FALSE))</f>
        <v/>
      </c>
      <c r="I160" s="7">
        <f>IF($B160="","",VLOOKUP($D160,Employees!$B$5:$G$104,6,FALSE))</f>
        <v/>
      </c>
      <c r="J160" s="7">
        <f>IF($B160="","",ROUND($H160*$I160,2))</f>
        <v/>
      </c>
    </row>
    <row r="161" spans="3:10">
      <c r="C161" s="5"/>
      <c r="E161" s="9">
        <f>IF($B161="","",VLOOKUP($D161,Employees!$B$5:$C$104,2,FALSE))</f>
        <v/>
      </c>
      <c r="I161" s="7">
        <f>IF($B161="","",VLOOKUP($D161,Employees!$B$5:$G$104,6,FALSE))</f>
        <v/>
      </c>
      <c r="J161" s="7">
        <f>IF($B161="","",ROUND($H161*$I161,2))</f>
        <v/>
      </c>
    </row>
    <row r="162" spans="3:10">
      <c r="C162" s="5"/>
      <c r="E162" s="9">
        <f>IF($B162="","",VLOOKUP($D162,Employees!$B$5:$C$104,2,FALSE))</f>
        <v/>
      </c>
      <c r="I162" s="7">
        <f>IF($B162="","",VLOOKUP($D162,Employees!$B$5:$G$104,6,FALSE))</f>
        <v/>
      </c>
      <c r="J162" s="7">
        <f>IF($B162="","",ROUND($H162*$I162,2))</f>
        <v/>
      </c>
    </row>
    <row r="163" spans="3:10">
      <c r="C163" s="5"/>
      <c r="E163" s="9">
        <f>IF($B163="","",VLOOKUP($D163,Employees!$B$5:$C$104,2,FALSE))</f>
        <v/>
      </c>
      <c r="I163" s="7">
        <f>IF($B163="","",VLOOKUP($D163,Employees!$B$5:$G$104,6,FALSE))</f>
        <v/>
      </c>
      <c r="J163" s="7">
        <f>IF($B163="","",ROUND($H163*$I163,2))</f>
        <v/>
      </c>
    </row>
    <row r="164" spans="3:10">
      <c r="C164" s="5"/>
      <c r="E164" s="9">
        <f>IF($B164="","",VLOOKUP($D164,Employees!$B$5:$C$104,2,FALSE))</f>
        <v/>
      </c>
      <c r="I164" s="7">
        <f>IF($B164="","",VLOOKUP($D164,Employees!$B$5:$G$104,6,FALSE))</f>
        <v/>
      </c>
      <c r="J164" s="7">
        <f>IF($B164="","",ROUND($H164*$I164,2))</f>
        <v/>
      </c>
    </row>
    <row r="165" spans="3:10">
      <c r="C165" s="5"/>
      <c r="E165" s="9">
        <f>IF($B165="","",VLOOKUP($D165,Employees!$B$5:$C$104,2,FALSE))</f>
        <v/>
      </c>
      <c r="I165" s="7">
        <f>IF($B165="","",VLOOKUP($D165,Employees!$B$5:$G$104,6,FALSE))</f>
        <v/>
      </c>
      <c r="J165" s="7">
        <f>IF($B165="","",ROUND($H165*$I165,2))</f>
        <v/>
      </c>
    </row>
    <row r="166" spans="3:10">
      <c r="C166" s="5"/>
      <c r="E166" s="9">
        <f>IF($B166="","",VLOOKUP($D166,Employees!$B$5:$C$104,2,FALSE))</f>
        <v/>
      </c>
      <c r="I166" s="7">
        <f>IF($B166="","",VLOOKUP($D166,Employees!$B$5:$G$104,6,FALSE))</f>
        <v/>
      </c>
      <c r="J166" s="7">
        <f>IF($B166="","",ROUND($H166*$I166,2))</f>
        <v/>
      </c>
    </row>
    <row r="167" spans="3:10">
      <c r="C167" s="5"/>
      <c r="E167" s="9">
        <f>IF($B167="","",VLOOKUP($D167,Employees!$B$5:$C$104,2,FALSE))</f>
        <v/>
      </c>
      <c r="I167" s="7">
        <f>IF($B167="","",VLOOKUP($D167,Employees!$B$5:$G$104,6,FALSE))</f>
        <v/>
      </c>
      <c r="J167" s="7">
        <f>IF($B167="","",ROUND($H167*$I167,2))</f>
        <v/>
      </c>
    </row>
    <row r="168" spans="3:10">
      <c r="C168" s="5"/>
      <c r="E168" s="9">
        <f>IF($B168="","",VLOOKUP($D168,Employees!$B$5:$C$104,2,FALSE))</f>
        <v/>
      </c>
      <c r="I168" s="7">
        <f>IF($B168="","",VLOOKUP($D168,Employees!$B$5:$G$104,6,FALSE))</f>
        <v/>
      </c>
      <c r="J168" s="7">
        <f>IF($B168="","",ROUND($H168*$I168,2))</f>
        <v/>
      </c>
    </row>
    <row r="169" spans="3:10">
      <c r="C169" s="5"/>
      <c r="E169" s="9">
        <f>IF($B169="","",VLOOKUP($D169,Employees!$B$5:$C$104,2,FALSE))</f>
        <v/>
      </c>
      <c r="I169" s="7">
        <f>IF($B169="","",VLOOKUP($D169,Employees!$B$5:$G$104,6,FALSE))</f>
        <v/>
      </c>
      <c r="J169" s="7">
        <f>IF($B169="","",ROUND($H169*$I169,2))</f>
        <v/>
      </c>
    </row>
    <row r="170" spans="3:10">
      <c r="C170" s="5"/>
      <c r="E170" s="9">
        <f>IF($B170="","",VLOOKUP($D170,Employees!$B$5:$C$104,2,FALSE))</f>
        <v/>
      </c>
      <c r="I170" s="7">
        <f>IF($B170="","",VLOOKUP($D170,Employees!$B$5:$G$104,6,FALSE))</f>
        <v/>
      </c>
      <c r="J170" s="7">
        <f>IF($B170="","",ROUND($H170*$I170,2))</f>
        <v/>
      </c>
    </row>
    <row r="171" spans="3:10">
      <c r="C171" s="5"/>
      <c r="E171" s="9">
        <f>IF($B171="","",VLOOKUP($D171,Employees!$B$5:$C$104,2,FALSE))</f>
        <v/>
      </c>
      <c r="I171" s="7">
        <f>IF($B171="","",VLOOKUP($D171,Employees!$B$5:$G$104,6,FALSE))</f>
        <v/>
      </c>
      <c r="J171" s="7">
        <f>IF($B171="","",ROUND($H171*$I171,2))</f>
        <v/>
      </c>
    </row>
    <row r="172" spans="3:10">
      <c r="C172" s="5"/>
      <c r="E172" s="9">
        <f>IF($B172="","",VLOOKUP($D172,Employees!$B$5:$C$104,2,FALSE))</f>
        <v/>
      </c>
      <c r="I172" s="7">
        <f>IF($B172="","",VLOOKUP($D172,Employees!$B$5:$G$104,6,FALSE))</f>
        <v/>
      </c>
      <c r="J172" s="7">
        <f>IF($B172="","",ROUND($H172*$I172,2))</f>
        <v/>
      </c>
    </row>
    <row r="173" spans="3:10">
      <c r="C173" s="5"/>
      <c r="E173" s="9">
        <f>IF($B173="","",VLOOKUP($D173,Employees!$B$5:$C$104,2,FALSE))</f>
        <v/>
      </c>
      <c r="I173" s="7">
        <f>IF($B173="","",VLOOKUP($D173,Employees!$B$5:$G$104,6,FALSE))</f>
        <v/>
      </c>
      <c r="J173" s="7">
        <f>IF($B173="","",ROUND($H173*$I173,2))</f>
        <v/>
      </c>
    </row>
    <row r="174" spans="3:10">
      <c r="C174" s="5"/>
      <c r="E174" s="9">
        <f>IF($B174="","",VLOOKUP($D174,Employees!$B$5:$C$104,2,FALSE))</f>
        <v/>
      </c>
      <c r="I174" s="7">
        <f>IF($B174="","",VLOOKUP($D174,Employees!$B$5:$G$104,6,FALSE))</f>
        <v/>
      </c>
      <c r="J174" s="7">
        <f>IF($B174="","",ROUND($H174*$I174,2))</f>
        <v/>
      </c>
    </row>
    <row r="175" spans="3:10">
      <c r="C175" s="5"/>
      <c r="E175" s="9">
        <f>IF($B175="","",VLOOKUP($D175,Employees!$B$5:$C$104,2,FALSE))</f>
        <v/>
      </c>
      <c r="I175" s="7">
        <f>IF($B175="","",VLOOKUP($D175,Employees!$B$5:$G$104,6,FALSE))</f>
        <v/>
      </c>
      <c r="J175" s="7">
        <f>IF($B175="","",ROUND($H175*$I175,2))</f>
        <v/>
      </c>
    </row>
    <row r="176" spans="3:10">
      <c r="C176" s="5"/>
      <c r="E176" s="9">
        <f>IF($B176="","",VLOOKUP($D176,Employees!$B$5:$C$104,2,FALSE))</f>
        <v/>
      </c>
      <c r="I176" s="7">
        <f>IF($B176="","",VLOOKUP($D176,Employees!$B$5:$G$104,6,FALSE))</f>
        <v/>
      </c>
      <c r="J176" s="7">
        <f>IF($B176="","",ROUND($H176*$I176,2))</f>
        <v/>
      </c>
    </row>
    <row r="177" spans="3:10">
      <c r="C177" s="5"/>
      <c r="E177" s="9">
        <f>IF($B177="","",VLOOKUP($D177,Employees!$B$5:$C$104,2,FALSE))</f>
        <v/>
      </c>
      <c r="I177" s="7">
        <f>IF($B177="","",VLOOKUP($D177,Employees!$B$5:$G$104,6,FALSE))</f>
        <v/>
      </c>
      <c r="J177" s="7">
        <f>IF($B177="","",ROUND($H177*$I177,2))</f>
        <v/>
      </c>
    </row>
    <row r="178" spans="3:10">
      <c r="C178" s="5"/>
      <c r="E178" s="9">
        <f>IF($B178="","",VLOOKUP($D178,Employees!$B$5:$C$104,2,FALSE))</f>
        <v/>
      </c>
      <c r="I178" s="7">
        <f>IF($B178="","",VLOOKUP($D178,Employees!$B$5:$G$104,6,FALSE))</f>
        <v/>
      </c>
      <c r="J178" s="7">
        <f>IF($B178="","",ROUND($H178*$I178,2))</f>
        <v/>
      </c>
    </row>
    <row r="179" spans="3:10">
      <c r="C179" s="5"/>
      <c r="E179" s="9">
        <f>IF($B179="","",VLOOKUP($D179,Employees!$B$5:$C$104,2,FALSE))</f>
        <v/>
      </c>
      <c r="I179" s="7">
        <f>IF($B179="","",VLOOKUP($D179,Employees!$B$5:$G$104,6,FALSE))</f>
        <v/>
      </c>
      <c r="J179" s="7">
        <f>IF($B179="","",ROUND($H179*$I179,2))</f>
        <v/>
      </c>
    </row>
    <row r="180" spans="3:10">
      <c r="C180" s="5"/>
      <c r="E180" s="9">
        <f>IF($B180="","",VLOOKUP($D180,Employees!$B$5:$C$104,2,FALSE))</f>
        <v/>
      </c>
      <c r="I180" s="7">
        <f>IF($B180="","",VLOOKUP($D180,Employees!$B$5:$G$104,6,FALSE))</f>
        <v/>
      </c>
      <c r="J180" s="7">
        <f>IF($B180="","",ROUND($H180*$I180,2))</f>
        <v/>
      </c>
    </row>
    <row r="181" spans="3:10">
      <c r="C181" s="5"/>
      <c r="E181" s="9">
        <f>IF($B181="","",VLOOKUP($D181,Employees!$B$5:$C$104,2,FALSE))</f>
        <v/>
      </c>
      <c r="I181" s="7">
        <f>IF($B181="","",VLOOKUP($D181,Employees!$B$5:$G$104,6,FALSE))</f>
        <v/>
      </c>
      <c r="J181" s="7">
        <f>IF($B181="","",ROUND($H181*$I181,2))</f>
        <v/>
      </c>
    </row>
    <row r="182" spans="3:10">
      <c r="C182" s="5"/>
      <c r="E182" s="9">
        <f>IF($B182="","",VLOOKUP($D182,Employees!$B$5:$C$104,2,FALSE))</f>
        <v/>
      </c>
      <c r="I182" s="7">
        <f>IF($B182="","",VLOOKUP($D182,Employees!$B$5:$G$104,6,FALSE))</f>
        <v/>
      </c>
      <c r="J182" s="7">
        <f>IF($B182="","",ROUND($H182*$I182,2))</f>
        <v/>
      </c>
    </row>
    <row r="183" spans="3:10">
      <c r="C183" s="5"/>
      <c r="E183" s="9">
        <f>IF($B183="","",VLOOKUP($D183,Employees!$B$5:$C$104,2,FALSE))</f>
        <v/>
      </c>
      <c r="I183" s="7">
        <f>IF($B183="","",VLOOKUP($D183,Employees!$B$5:$G$104,6,FALSE))</f>
        <v/>
      </c>
      <c r="J183" s="7">
        <f>IF($B183="","",ROUND($H183*$I183,2))</f>
        <v/>
      </c>
    </row>
    <row r="184" spans="3:10">
      <c r="C184" s="5"/>
      <c r="E184" s="9">
        <f>IF($B184="","",VLOOKUP($D184,Employees!$B$5:$C$104,2,FALSE))</f>
        <v/>
      </c>
      <c r="I184" s="7">
        <f>IF($B184="","",VLOOKUP($D184,Employees!$B$5:$G$104,6,FALSE))</f>
        <v/>
      </c>
      <c r="J184" s="7">
        <f>IF($B184="","",ROUND($H184*$I184,2))</f>
        <v/>
      </c>
    </row>
    <row r="185" spans="3:10">
      <c r="C185" s="5"/>
      <c r="E185" s="9">
        <f>IF($B185="","",VLOOKUP($D185,Employees!$B$5:$C$104,2,FALSE))</f>
        <v/>
      </c>
      <c r="I185" s="7">
        <f>IF($B185="","",VLOOKUP($D185,Employees!$B$5:$G$104,6,FALSE))</f>
        <v/>
      </c>
      <c r="J185" s="7">
        <f>IF($B185="","",ROUND($H185*$I185,2))</f>
        <v/>
      </c>
    </row>
    <row r="186" spans="3:10">
      <c r="C186" s="5"/>
      <c r="E186" s="9">
        <f>IF($B186="","",VLOOKUP($D186,Employees!$B$5:$C$104,2,FALSE))</f>
        <v/>
      </c>
      <c r="I186" s="7">
        <f>IF($B186="","",VLOOKUP($D186,Employees!$B$5:$G$104,6,FALSE))</f>
        <v/>
      </c>
      <c r="J186" s="7">
        <f>IF($B186="","",ROUND($H186*$I186,2))</f>
        <v/>
      </c>
    </row>
    <row r="187" spans="3:10">
      <c r="C187" s="5"/>
      <c r="E187" s="9">
        <f>IF($B187="","",VLOOKUP($D187,Employees!$B$5:$C$104,2,FALSE))</f>
        <v/>
      </c>
      <c r="I187" s="7">
        <f>IF($B187="","",VLOOKUP($D187,Employees!$B$5:$G$104,6,FALSE))</f>
        <v/>
      </c>
      <c r="J187" s="7">
        <f>IF($B187="","",ROUND($H187*$I187,2))</f>
        <v/>
      </c>
    </row>
    <row r="188" spans="3:10">
      <c r="C188" s="5"/>
      <c r="E188" s="9">
        <f>IF($B188="","",VLOOKUP($D188,Employees!$B$5:$C$104,2,FALSE))</f>
        <v/>
      </c>
      <c r="I188" s="7">
        <f>IF($B188="","",VLOOKUP($D188,Employees!$B$5:$G$104,6,FALSE))</f>
        <v/>
      </c>
      <c r="J188" s="7">
        <f>IF($B188="","",ROUND($H188*$I188,2))</f>
        <v/>
      </c>
    </row>
    <row r="189" spans="3:10">
      <c r="C189" s="5"/>
      <c r="E189" s="9">
        <f>IF($B189="","",VLOOKUP($D189,Employees!$B$5:$C$104,2,FALSE))</f>
        <v/>
      </c>
      <c r="I189" s="7">
        <f>IF($B189="","",VLOOKUP($D189,Employees!$B$5:$G$104,6,FALSE))</f>
        <v/>
      </c>
      <c r="J189" s="7">
        <f>IF($B189="","",ROUND($H189*$I189,2))</f>
        <v/>
      </c>
    </row>
    <row r="190" spans="3:10">
      <c r="C190" s="5"/>
      <c r="E190" s="9">
        <f>IF($B190="","",VLOOKUP($D190,Employees!$B$5:$C$104,2,FALSE))</f>
        <v/>
      </c>
      <c r="I190" s="7">
        <f>IF($B190="","",VLOOKUP($D190,Employees!$B$5:$G$104,6,FALSE))</f>
        <v/>
      </c>
      <c r="J190" s="7">
        <f>IF($B190="","",ROUND($H190*$I190,2))</f>
        <v/>
      </c>
    </row>
    <row r="191" spans="3:10">
      <c r="C191" s="5"/>
      <c r="E191" s="9">
        <f>IF($B191="","",VLOOKUP($D191,Employees!$B$5:$C$104,2,FALSE))</f>
        <v/>
      </c>
      <c r="I191" s="7">
        <f>IF($B191="","",VLOOKUP($D191,Employees!$B$5:$G$104,6,FALSE))</f>
        <v/>
      </c>
      <c r="J191" s="7">
        <f>IF($B191="","",ROUND($H191*$I191,2))</f>
        <v/>
      </c>
    </row>
    <row r="192" spans="3:10">
      <c r="C192" s="5"/>
      <c r="E192" s="9">
        <f>IF($B192="","",VLOOKUP($D192,Employees!$B$5:$C$104,2,FALSE))</f>
        <v/>
      </c>
      <c r="I192" s="7">
        <f>IF($B192="","",VLOOKUP($D192,Employees!$B$5:$G$104,6,FALSE))</f>
        <v/>
      </c>
      <c r="J192" s="7">
        <f>IF($B192="","",ROUND($H192*$I192,2))</f>
        <v/>
      </c>
    </row>
    <row r="193" spans="3:10">
      <c r="C193" s="5"/>
      <c r="E193" s="9">
        <f>IF($B193="","",VLOOKUP($D193,Employees!$B$5:$C$104,2,FALSE))</f>
        <v/>
      </c>
      <c r="I193" s="7">
        <f>IF($B193="","",VLOOKUP($D193,Employees!$B$5:$G$104,6,FALSE))</f>
        <v/>
      </c>
      <c r="J193" s="7">
        <f>IF($B193="","",ROUND($H193*$I193,2))</f>
        <v/>
      </c>
    </row>
    <row r="194" spans="3:10">
      <c r="C194" s="5"/>
      <c r="E194" s="9">
        <f>IF($B194="","",VLOOKUP($D194,Employees!$B$5:$C$104,2,FALSE))</f>
        <v/>
      </c>
      <c r="I194" s="7">
        <f>IF($B194="","",VLOOKUP($D194,Employees!$B$5:$G$104,6,FALSE))</f>
        <v/>
      </c>
      <c r="J194" s="7">
        <f>IF($B194="","",ROUND($H194*$I194,2))</f>
        <v/>
      </c>
    </row>
    <row r="195" spans="3:10">
      <c r="C195" s="5"/>
      <c r="E195" s="9">
        <f>IF($B195="","",VLOOKUP($D195,Employees!$B$5:$C$104,2,FALSE))</f>
        <v/>
      </c>
      <c r="I195" s="7">
        <f>IF($B195="","",VLOOKUP($D195,Employees!$B$5:$G$104,6,FALSE))</f>
        <v/>
      </c>
      <c r="J195" s="7">
        <f>IF($B195="","",ROUND($H195*$I195,2))</f>
        <v/>
      </c>
    </row>
    <row r="196" spans="3:10">
      <c r="C196" s="5"/>
      <c r="E196" s="9">
        <f>IF($B196="","",VLOOKUP($D196,Employees!$B$5:$C$104,2,FALSE))</f>
        <v/>
      </c>
      <c r="I196" s="7">
        <f>IF($B196="","",VLOOKUP($D196,Employees!$B$5:$G$104,6,FALSE))</f>
        <v/>
      </c>
      <c r="J196" s="7">
        <f>IF($B196="","",ROUND($H196*$I196,2))</f>
        <v/>
      </c>
    </row>
    <row r="197" spans="3:10">
      <c r="C197" s="5"/>
      <c r="E197" s="9">
        <f>IF($B197="","",VLOOKUP($D197,Employees!$B$5:$C$104,2,FALSE))</f>
        <v/>
      </c>
      <c r="I197" s="7">
        <f>IF($B197="","",VLOOKUP($D197,Employees!$B$5:$G$104,6,FALSE))</f>
        <v/>
      </c>
      <c r="J197" s="7">
        <f>IF($B197="","",ROUND($H197*$I197,2))</f>
        <v/>
      </c>
    </row>
    <row r="198" spans="3:10">
      <c r="C198" s="5"/>
      <c r="E198" s="9">
        <f>IF($B198="","",VLOOKUP($D198,Employees!$B$5:$C$104,2,FALSE))</f>
        <v/>
      </c>
      <c r="I198" s="7">
        <f>IF($B198="","",VLOOKUP($D198,Employees!$B$5:$G$104,6,FALSE))</f>
        <v/>
      </c>
      <c r="J198" s="7">
        <f>IF($B198="","",ROUND($H198*$I198,2))</f>
        <v/>
      </c>
    </row>
    <row r="199" spans="3:10">
      <c r="C199" s="5"/>
      <c r="E199" s="9">
        <f>IF($B199="","",VLOOKUP($D199,Employees!$B$5:$C$104,2,FALSE))</f>
        <v/>
      </c>
      <c r="I199" s="7">
        <f>IF($B199="","",VLOOKUP($D199,Employees!$B$5:$G$104,6,FALSE))</f>
        <v/>
      </c>
      <c r="J199" s="7">
        <f>IF($B199="","",ROUND($H199*$I199,2))</f>
        <v/>
      </c>
    </row>
    <row r="200" spans="3:10">
      <c r="C200" s="5"/>
      <c r="E200" s="9">
        <f>IF($B200="","",VLOOKUP($D200,Employees!$B$5:$C$104,2,FALSE))</f>
        <v/>
      </c>
      <c r="I200" s="7">
        <f>IF($B200="","",VLOOKUP($D200,Employees!$B$5:$G$104,6,FALSE))</f>
        <v/>
      </c>
      <c r="J200" s="7">
        <f>IF($B200="","",ROUND($H200*$I200,2))</f>
        <v/>
      </c>
    </row>
    <row r="201" spans="3:10">
      <c r="C201" s="5"/>
      <c r="E201" s="9">
        <f>IF($B201="","",VLOOKUP($D201,Employees!$B$5:$C$104,2,FALSE))</f>
        <v/>
      </c>
      <c r="I201" s="7">
        <f>IF($B201="","",VLOOKUP($D201,Employees!$B$5:$G$104,6,FALSE))</f>
        <v/>
      </c>
      <c r="J201" s="7">
        <f>IF($B201="","",ROUND($H201*$I201,2))</f>
        <v/>
      </c>
    </row>
    <row r="202" spans="3:10">
      <c r="C202" s="5"/>
      <c r="E202" s="9">
        <f>IF($B202="","",VLOOKUP($D202,Employees!$B$5:$C$104,2,FALSE))</f>
        <v/>
      </c>
      <c r="I202" s="7">
        <f>IF($B202="","",VLOOKUP($D202,Employees!$B$5:$G$104,6,FALSE))</f>
        <v/>
      </c>
      <c r="J202" s="7">
        <f>IF($B202="","",ROUND($H202*$I202,2))</f>
        <v/>
      </c>
    </row>
    <row r="203" spans="3:10">
      <c r="C203" s="5"/>
      <c r="E203" s="9">
        <f>IF($B203="","",VLOOKUP($D203,Employees!$B$5:$C$104,2,FALSE))</f>
        <v/>
      </c>
      <c r="I203" s="7">
        <f>IF($B203="","",VLOOKUP($D203,Employees!$B$5:$G$104,6,FALSE))</f>
        <v/>
      </c>
      <c r="J203" s="7">
        <f>IF($B203="","",ROUND($H203*$I203,2))</f>
        <v/>
      </c>
    </row>
    <row r="204" spans="3:10">
      <c r="C204" s="5"/>
      <c r="E204" s="9">
        <f>IF($B204="","",VLOOKUP($D204,Employees!$B$5:$C$104,2,FALSE))</f>
        <v/>
      </c>
      <c r="I204" s="7">
        <f>IF($B204="","",VLOOKUP($D204,Employees!$B$5:$G$104,6,FALSE))</f>
        <v/>
      </c>
      <c r="J204" s="7">
        <f>IF($B204="","",ROUND($H204*$I204,2))</f>
        <v/>
      </c>
    </row>
  </sheetData>
  <autoFilter ref="B4:J205"/>
  <mergeCells count="1">
    <mergeCell ref="B2:J2"/>
  </mergeCells>
  <dataValidations count="3">
    <dataValidation type="list" allowBlank="1" showInputMessage="1" showErrorMessage="1" errorTitle="Invalid entry" error="Please pick a value from the list." promptTitle="Pick from the list" prompt="Values come from the master-data sheet." sqref="D5:D204">
      <formula1>Employees!$B$5:$B$104</formula1>
    </dataValidation>
    <dataValidation type="list" allowBlank="1" showInputMessage="1" showErrorMessage="1" errorTitle="Invalid entry" error="Please pick a value from the list." promptTitle="Pick a job (or OH)" prompt="Pick the job worked; choose OH for office and admin time." sqref="F5:F204">
      <formula1>Jobs!$B$5:$B$104</formula1>
    </dataValidation>
    <dataValidation type="list" allowBlank="1" showInputMessage="1" showErrorMessage="1" errorTitle="Invalid entry" error="Please pick a value from the list." promptTitle="Pick from the list" prompt="Values come from the master-data sheet." sqref="G5:G204">
      <formula1>'Cost Codes'!$B$5:$B$104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I204"/>
  <sheetViews>
    <sheetView workbookViewId="0">
      <pane ySplit="4" topLeftCell="A5" activePane="bottomLeft" state="frozen"/>
      <selection pane="bottomLeft"/>
    </sheetView>
  </sheetViews>
  <sheetFormatPr defaultRowHeight="15"/>
  <cols>
    <col min="2" max="2" width="11.7109375" customWidth="1"/>
    <col min="3" max="3" width="13.7109375" customWidth="1"/>
    <col min="4" max="5" width="10.7109375" customWidth="1"/>
    <col min="6" max="6" width="13.7109375" customWidth="1"/>
    <col min="7" max="7" width="22.7109375" customWidth="1"/>
    <col min="8" max="8" width="40.7109375" customWidth="1"/>
    <col min="9" max="9" width="12.7109375" customWidth="1"/>
  </cols>
  <sheetData>
    <row r="2" spans="2:9">
      <c r="B2" s="1" t="s">
        <v>206</v>
      </c>
      <c r="C2" s="1"/>
      <c r="D2" s="1"/>
      <c r="E2" s="1"/>
      <c r="F2" s="1"/>
      <c r="G2" s="1"/>
      <c r="H2" s="1"/>
      <c r="I2" s="1"/>
    </row>
    <row r="4" spans="2:9" ht="28" customHeight="1">
      <c r="B4" s="2" t="s">
        <v>177</v>
      </c>
      <c r="C4" s="2" t="s">
        <v>178</v>
      </c>
      <c r="D4" s="2" t="s">
        <v>50</v>
      </c>
      <c r="E4" s="2" t="s">
        <v>168</v>
      </c>
      <c r="F4" s="2" t="s">
        <v>82</v>
      </c>
      <c r="G4" s="2" t="s">
        <v>207</v>
      </c>
      <c r="H4" s="2" t="s">
        <v>81</v>
      </c>
      <c r="I4" s="2" t="s">
        <v>208</v>
      </c>
    </row>
    <row r="5" spans="2:9">
      <c r="B5" s="3" t="s">
        <v>209</v>
      </c>
      <c r="C5" s="5">
        <v>46090</v>
      </c>
      <c r="D5" s="3" t="s">
        <v>60</v>
      </c>
      <c r="E5" s="3" t="s">
        <v>90</v>
      </c>
      <c r="F5" s="9" t="str">
        <f>IF($B5="","",VLOOKUP($E5,'Cost Codes'!$B$5:$D$104,3,FALSE))</f>
        <v>Subcontract</v>
      </c>
      <c r="G5" s="3" t="s">
        <v>210</v>
      </c>
      <c r="H5" s="3" t="s">
        <v>211</v>
      </c>
      <c r="I5" s="6">
        <v>4150</v>
      </c>
    </row>
    <row r="6" spans="2:9">
      <c r="B6" s="3" t="s">
        <v>212</v>
      </c>
      <c r="C6" s="5">
        <v>46101</v>
      </c>
      <c r="D6" s="3" t="s">
        <v>60</v>
      </c>
      <c r="E6" s="3" t="s">
        <v>99</v>
      </c>
      <c r="F6" s="9" t="str">
        <f>IF($B6="","",VLOOKUP($E6,'Cost Codes'!$B$5:$D$104,3,FALSE))</f>
        <v>Material</v>
      </c>
      <c r="G6" s="3" t="s">
        <v>213</v>
      </c>
      <c r="H6" s="3" t="s">
        <v>214</v>
      </c>
      <c r="I6" s="6">
        <v>6890</v>
      </c>
    </row>
    <row r="7" spans="2:9">
      <c r="B7" s="3" t="s">
        <v>215</v>
      </c>
      <c r="C7" s="5">
        <v>46122</v>
      </c>
      <c r="D7" s="3" t="s">
        <v>60</v>
      </c>
      <c r="E7" s="3" t="s">
        <v>114</v>
      </c>
      <c r="F7" s="9" t="str">
        <f>IF($B7="","",VLOOKUP($E7,'Cost Codes'!$B$5:$D$104,3,FALSE))</f>
        <v>Material</v>
      </c>
      <c r="G7" s="3" t="s">
        <v>213</v>
      </c>
      <c r="H7" s="3" t="s">
        <v>216</v>
      </c>
      <c r="I7" s="6">
        <v>1760</v>
      </c>
    </row>
    <row r="8" spans="2:9">
      <c r="B8" s="3" t="s">
        <v>217</v>
      </c>
      <c r="C8" s="5">
        <v>46136</v>
      </c>
      <c r="D8" s="3" t="s">
        <v>60</v>
      </c>
      <c r="E8" s="3" t="s">
        <v>111</v>
      </c>
      <c r="F8" s="9" t="str">
        <f>IF($B8="","",VLOOKUP($E8,'Cost Codes'!$B$5:$D$104,3,FALSE))</f>
        <v>Subcontract</v>
      </c>
      <c r="G8" s="3" t="s">
        <v>218</v>
      </c>
      <c r="H8" s="3" t="s">
        <v>219</v>
      </c>
      <c r="I8" s="6">
        <v>5940</v>
      </c>
    </row>
    <row r="9" spans="2:9">
      <c r="B9" s="3" t="s">
        <v>220</v>
      </c>
      <c r="C9" s="5">
        <v>46150</v>
      </c>
      <c r="D9" s="3" t="s">
        <v>60</v>
      </c>
      <c r="E9" s="3" t="s">
        <v>129</v>
      </c>
      <c r="F9" s="9" t="str">
        <f>IF($B9="","",VLOOKUP($E9,'Cost Codes'!$B$5:$D$104,3,FALSE))</f>
        <v>Subcontract</v>
      </c>
      <c r="G9" s="3" t="s">
        <v>221</v>
      </c>
      <c r="H9" s="3" t="s">
        <v>222</v>
      </c>
      <c r="I9" s="6">
        <v>8275</v>
      </c>
    </row>
    <row r="10" spans="2:9">
      <c r="B10" s="3" t="s">
        <v>223</v>
      </c>
      <c r="C10" s="5">
        <v>46163</v>
      </c>
      <c r="D10" s="3" t="s">
        <v>60</v>
      </c>
      <c r="E10" s="3" t="s">
        <v>132</v>
      </c>
      <c r="F10" s="9" t="str">
        <f>IF($B10="","",VLOOKUP($E10,'Cost Codes'!$B$5:$D$104,3,FALSE))</f>
        <v>Subcontract</v>
      </c>
      <c r="G10" s="3" t="s">
        <v>224</v>
      </c>
      <c r="H10" s="3" t="s">
        <v>225</v>
      </c>
      <c r="I10" s="6">
        <v>7120</v>
      </c>
    </row>
    <row r="11" spans="2:9">
      <c r="B11" s="3" t="s">
        <v>226</v>
      </c>
      <c r="C11" s="5">
        <v>46178</v>
      </c>
      <c r="D11" s="3" t="s">
        <v>60</v>
      </c>
      <c r="E11" s="3" t="s">
        <v>126</v>
      </c>
      <c r="F11" s="9" t="str">
        <f>IF($B11="","",VLOOKUP($E11,'Cost Codes'!$B$5:$D$104,3,FALSE))</f>
        <v>Material</v>
      </c>
      <c r="G11" s="3" t="s">
        <v>227</v>
      </c>
      <c r="H11" s="3" t="s">
        <v>228</v>
      </c>
      <c r="I11" s="6">
        <v>19450</v>
      </c>
    </row>
    <row r="12" spans="2:9">
      <c r="B12" s="3" t="s">
        <v>229</v>
      </c>
      <c r="C12" s="5">
        <v>46192</v>
      </c>
      <c r="D12" s="3" t="s">
        <v>60</v>
      </c>
      <c r="E12" s="3" t="s">
        <v>117</v>
      </c>
      <c r="F12" s="9" t="str">
        <f>IF($B12="","",VLOOKUP($E12,'Cost Codes'!$B$5:$D$104,3,FALSE))</f>
        <v>Subcontract</v>
      </c>
      <c r="G12" s="3" t="s">
        <v>230</v>
      </c>
      <c r="H12" s="3" t="s">
        <v>231</v>
      </c>
      <c r="I12" s="6">
        <v>4265</v>
      </c>
    </row>
    <row r="13" spans="2:9">
      <c r="B13" s="3" t="s">
        <v>232</v>
      </c>
      <c r="C13" s="5">
        <v>46199</v>
      </c>
      <c r="D13" s="3" t="s">
        <v>60</v>
      </c>
      <c r="E13" s="3" t="s">
        <v>120</v>
      </c>
      <c r="F13" s="9" t="str">
        <f>IF($B13="","",VLOOKUP($E13,'Cost Codes'!$B$5:$D$104,3,FALSE))</f>
        <v>Material</v>
      </c>
      <c r="G13" s="3" t="s">
        <v>213</v>
      </c>
      <c r="H13" s="3" t="s">
        <v>233</v>
      </c>
      <c r="I13" s="6">
        <v>2070</v>
      </c>
    </row>
    <row r="14" spans="2:9">
      <c r="B14" s="3" t="s">
        <v>234</v>
      </c>
      <c r="C14" s="5">
        <v>46203</v>
      </c>
      <c r="D14" s="3" t="s">
        <v>60</v>
      </c>
      <c r="E14" s="3" t="s">
        <v>123</v>
      </c>
      <c r="F14" s="9" t="str">
        <f>IF($B14="","",VLOOKUP($E14,'Cost Codes'!$B$5:$D$104,3,FALSE))</f>
        <v>Subcontract</v>
      </c>
      <c r="G14" s="3" t="s">
        <v>235</v>
      </c>
      <c r="H14" s="3" t="s">
        <v>236</v>
      </c>
      <c r="I14" s="6">
        <v>3690</v>
      </c>
    </row>
    <row r="15" spans="2:9">
      <c r="B15" s="3" t="s">
        <v>237</v>
      </c>
      <c r="C15" s="5">
        <v>46119</v>
      </c>
      <c r="D15" s="3" t="s">
        <v>65</v>
      </c>
      <c r="E15" s="3" t="s">
        <v>90</v>
      </c>
      <c r="F15" s="9" t="str">
        <f>IF($B15="","",VLOOKUP($E15,'Cost Codes'!$B$5:$D$104,3,FALSE))</f>
        <v>Subcontract</v>
      </c>
      <c r="G15" s="3" t="s">
        <v>210</v>
      </c>
      <c r="H15" s="3" t="s">
        <v>238</v>
      </c>
      <c r="I15" s="6">
        <v>1485</v>
      </c>
    </row>
    <row r="16" spans="2:9">
      <c r="B16" s="3" t="s">
        <v>239</v>
      </c>
      <c r="C16" s="5">
        <v>46126</v>
      </c>
      <c r="D16" s="3" t="s">
        <v>65</v>
      </c>
      <c r="E16" s="3" t="s">
        <v>99</v>
      </c>
      <c r="F16" s="9" t="str">
        <f>IF($B16="","",VLOOKUP($E16,'Cost Codes'!$B$5:$D$104,3,FALSE))</f>
        <v>Material</v>
      </c>
      <c r="G16" s="3" t="s">
        <v>213</v>
      </c>
      <c r="H16" s="3" t="s">
        <v>240</v>
      </c>
      <c r="I16" s="6">
        <v>1240</v>
      </c>
    </row>
    <row r="17" spans="2:9">
      <c r="B17" s="3" t="s">
        <v>241</v>
      </c>
      <c r="C17" s="5">
        <v>46130</v>
      </c>
      <c r="D17" s="3" t="s">
        <v>65</v>
      </c>
      <c r="E17" s="3" t="s">
        <v>104</v>
      </c>
      <c r="F17" s="9" t="str">
        <f>IF($B17="","",VLOOKUP($E17,'Cost Codes'!$B$5:$D$104,3,FALSE))</f>
        <v>Material</v>
      </c>
      <c r="G17" s="3" t="s">
        <v>242</v>
      </c>
      <c r="H17" s="3" t="s">
        <v>243</v>
      </c>
      <c r="I17" s="6">
        <v>7310</v>
      </c>
    </row>
    <row r="18" spans="2:9">
      <c r="B18" s="3" t="s">
        <v>244</v>
      </c>
      <c r="C18" s="5">
        <v>46154</v>
      </c>
      <c r="D18" s="3" t="s">
        <v>65</v>
      </c>
      <c r="E18" s="3" t="s">
        <v>123</v>
      </c>
      <c r="F18" s="9" t="str">
        <f>IF($B18="","",VLOOKUP($E18,'Cost Codes'!$B$5:$D$104,3,FALSE))</f>
        <v>Subcontract</v>
      </c>
      <c r="G18" s="3" t="s">
        <v>235</v>
      </c>
      <c r="H18" s="3" t="s">
        <v>245</v>
      </c>
      <c r="I18" s="6">
        <v>1655</v>
      </c>
    </row>
    <row r="19" spans="2:9">
      <c r="B19" s="3" t="s">
        <v>246</v>
      </c>
      <c r="C19" s="5">
        <v>46150</v>
      </c>
      <c r="D19" s="3" t="s">
        <v>68</v>
      </c>
      <c r="E19" s="3" t="s">
        <v>90</v>
      </c>
      <c r="F19" s="9" t="str">
        <f>IF($B19="","",VLOOKUP($E19,'Cost Codes'!$B$5:$D$104,3,FALSE))</f>
        <v>Subcontract</v>
      </c>
      <c r="G19" s="3" t="s">
        <v>210</v>
      </c>
      <c r="H19" s="3" t="s">
        <v>247</v>
      </c>
      <c r="I19" s="6">
        <v>2290</v>
      </c>
    </row>
    <row r="20" spans="2:9">
      <c r="B20" s="3" t="s">
        <v>248</v>
      </c>
      <c r="C20" s="5">
        <v>46157</v>
      </c>
      <c r="D20" s="3" t="s">
        <v>68</v>
      </c>
      <c r="E20" s="3" t="s">
        <v>99</v>
      </c>
      <c r="F20" s="9" t="str">
        <f>IF($B20="","",VLOOKUP($E20,'Cost Codes'!$B$5:$D$104,3,FALSE))</f>
        <v>Material</v>
      </c>
      <c r="G20" s="3" t="s">
        <v>213</v>
      </c>
      <c r="H20" s="3" t="s">
        <v>249</v>
      </c>
      <c r="I20" s="6">
        <v>1530</v>
      </c>
    </row>
    <row r="21" spans="2:9">
      <c r="B21" s="3" t="s">
        <v>250</v>
      </c>
      <c r="C21" s="5">
        <v>46168</v>
      </c>
      <c r="D21" s="3" t="s">
        <v>68</v>
      </c>
      <c r="E21" s="3" t="s">
        <v>108</v>
      </c>
      <c r="F21" s="9" t="str">
        <f>IF($B21="","",VLOOKUP($E21,'Cost Codes'!$B$5:$D$104,3,FALSE))</f>
        <v>Subcontract</v>
      </c>
      <c r="G21" s="3" t="s">
        <v>251</v>
      </c>
      <c r="H21" s="3" t="s">
        <v>252</v>
      </c>
      <c r="I21" s="6">
        <v>940</v>
      </c>
    </row>
    <row r="22" spans="2:9">
      <c r="B22" s="3" t="s">
        <v>253</v>
      </c>
      <c r="C22" s="5">
        <v>46175</v>
      </c>
      <c r="D22" s="3" t="s">
        <v>68</v>
      </c>
      <c r="E22" s="3" t="s">
        <v>111</v>
      </c>
      <c r="F22" s="9" t="str">
        <f>IF($B22="","",VLOOKUP($E22,'Cost Codes'!$B$5:$D$104,3,FALSE))</f>
        <v>Subcontract</v>
      </c>
      <c r="G22" s="3" t="s">
        <v>218</v>
      </c>
      <c r="H22" s="3" t="s">
        <v>254</v>
      </c>
      <c r="I22" s="6">
        <v>3080</v>
      </c>
    </row>
    <row r="23" spans="2:9">
      <c r="B23" s="3" t="s">
        <v>255</v>
      </c>
      <c r="C23" s="5">
        <v>46185</v>
      </c>
      <c r="D23" s="3" t="s">
        <v>68</v>
      </c>
      <c r="E23" s="3" t="s">
        <v>114</v>
      </c>
      <c r="F23" s="9" t="str">
        <f>IF($B23="","",VLOOKUP($E23,'Cost Codes'!$B$5:$D$104,3,FALSE))</f>
        <v>Material</v>
      </c>
      <c r="G23" s="3" t="s">
        <v>213</v>
      </c>
      <c r="H23" s="3" t="s">
        <v>256</v>
      </c>
      <c r="I23" s="6">
        <v>745</v>
      </c>
    </row>
    <row r="24" spans="2:9">
      <c r="B24" s="3" t="s">
        <v>257</v>
      </c>
      <c r="C24" s="5">
        <v>46189</v>
      </c>
      <c r="D24" s="3" t="s">
        <v>68</v>
      </c>
      <c r="E24" s="3" t="s">
        <v>129</v>
      </c>
      <c r="F24" s="9" t="str">
        <f>IF($B24="","",VLOOKUP($E24,'Cost Codes'!$B$5:$D$104,3,FALSE))</f>
        <v>Subcontract</v>
      </c>
      <c r="G24" s="3" t="s">
        <v>221</v>
      </c>
      <c r="H24" s="3" t="s">
        <v>258</v>
      </c>
      <c r="I24" s="6">
        <v>4760</v>
      </c>
    </row>
    <row r="25" spans="2:9">
      <c r="B25" s="3" t="s">
        <v>259</v>
      </c>
      <c r="C25" s="5">
        <v>46196</v>
      </c>
      <c r="D25" s="3" t="s">
        <v>68</v>
      </c>
      <c r="E25" s="3" t="s">
        <v>132</v>
      </c>
      <c r="F25" s="9" t="str">
        <f>IF($B25="","",VLOOKUP($E25,'Cost Codes'!$B$5:$D$104,3,FALSE))</f>
        <v>Subcontract</v>
      </c>
      <c r="G25" s="3" t="s">
        <v>224</v>
      </c>
      <c r="H25" s="3" t="s">
        <v>260</v>
      </c>
      <c r="I25" s="6">
        <v>7480</v>
      </c>
    </row>
    <row r="26" spans="2:9">
      <c r="B26" s="3" t="s">
        <v>261</v>
      </c>
      <c r="C26" s="5">
        <v>46202</v>
      </c>
      <c r="D26" s="3" t="s">
        <v>68</v>
      </c>
      <c r="E26" s="3" t="s">
        <v>117</v>
      </c>
      <c r="F26" s="9" t="str">
        <f>IF($B26="","",VLOOKUP($E26,'Cost Codes'!$B$5:$D$104,3,FALSE))</f>
        <v>Subcontract</v>
      </c>
      <c r="G26" s="3" t="s">
        <v>230</v>
      </c>
      <c r="H26" s="3" t="s">
        <v>262</v>
      </c>
      <c r="I26" s="6">
        <v>6970</v>
      </c>
    </row>
    <row r="27" spans="2:9">
      <c r="C27" s="5"/>
      <c r="F27" s="9">
        <f>IF($B27="","",VLOOKUP($E27,'Cost Codes'!$B$5:$D$104,3,FALSE))</f>
        <v/>
      </c>
      <c r="I27" s="6"/>
    </row>
    <row r="28" spans="2:9">
      <c r="C28" s="5"/>
      <c r="F28" s="9">
        <f>IF($B28="","",VLOOKUP($E28,'Cost Codes'!$B$5:$D$104,3,FALSE))</f>
        <v/>
      </c>
      <c r="I28" s="6"/>
    </row>
    <row r="29" spans="2:9">
      <c r="C29" s="5"/>
      <c r="F29" s="9">
        <f>IF($B29="","",VLOOKUP($E29,'Cost Codes'!$B$5:$D$104,3,FALSE))</f>
        <v/>
      </c>
      <c r="I29" s="6"/>
    </row>
    <row r="30" spans="2:9">
      <c r="C30" s="5"/>
      <c r="F30" s="9">
        <f>IF($B30="","",VLOOKUP($E30,'Cost Codes'!$B$5:$D$104,3,FALSE))</f>
        <v/>
      </c>
      <c r="I30" s="6"/>
    </row>
    <row r="31" spans="2:9">
      <c r="C31" s="5"/>
      <c r="F31" s="9">
        <f>IF($B31="","",VLOOKUP($E31,'Cost Codes'!$B$5:$D$104,3,FALSE))</f>
        <v/>
      </c>
      <c r="I31" s="6"/>
    </row>
    <row r="32" spans="2:9">
      <c r="C32" s="5"/>
      <c r="F32" s="9">
        <f>IF($B32="","",VLOOKUP($E32,'Cost Codes'!$B$5:$D$104,3,FALSE))</f>
        <v/>
      </c>
      <c r="I32" s="6"/>
    </row>
    <row r="33" spans="3:9">
      <c r="C33" s="5"/>
      <c r="F33" s="9">
        <f>IF($B33="","",VLOOKUP($E33,'Cost Codes'!$B$5:$D$104,3,FALSE))</f>
        <v/>
      </c>
      <c r="I33" s="6"/>
    </row>
    <row r="34" spans="3:9">
      <c r="C34" s="5"/>
      <c r="F34" s="9">
        <f>IF($B34="","",VLOOKUP($E34,'Cost Codes'!$B$5:$D$104,3,FALSE))</f>
        <v/>
      </c>
      <c r="I34" s="6"/>
    </row>
    <row r="35" spans="3:9">
      <c r="C35" s="5"/>
      <c r="F35" s="9">
        <f>IF($B35="","",VLOOKUP($E35,'Cost Codes'!$B$5:$D$104,3,FALSE))</f>
        <v/>
      </c>
      <c r="I35" s="6"/>
    </row>
    <row r="36" spans="3:9">
      <c r="C36" s="5"/>
      <c r="F36" s="9">
        <f>IF($B36="","",VLOOKUP($E36,'Cost Codes'!$B$5:$D$104,3,FALSE))</f>
        <v/>
      </c>
      <c r="I36" s="6"/>
    </row>
    <row r="37" spans="3:9">
      <c r="C37" s="5"/>
      <c r="F37" s="9">
        <f>IF($B37="","",VLOOKUP($E37,'Cost Codes'!$B$5:$D$104,3,FALSE))</f>
        <v/>
      </c>
      <c r="I37" s="6"/>
    </row>
    <row r="38" spans="3:9">
      <c r="C38" s="5"/>
      <c r="F38" s="9">
        <f>IF($B38="","",VLOOKUP($E38,'Cost Codes'!$B$5:$D$104,3,FALSE))</f>
        <v/>
      </c>
      <c r="I38" s="6"/>
    </row>
    <row r="39" spans="3:9">
      <c r="C39" s="5"/>
      <c r="F39" s="9">
        <f>IF($B39="","",VLOOKUP($E39,'Cost Codes'!$B$5:$D$104,3,FALSE))</f>
        <v/>
      </c>
      <c r="I39" s="6"/>
    </row>
    <row r="40" spans="3:9">
      <c r="C40" s="5"/>
      <c r="F40" s="9">
        <f>IF($B40="","",VLOOKUP($E40,'Cost Codes'!$B$5:$D$104,3,FALSE))</f>
        <v/>
      </c>
      <c r="I40" s="6"/>
    </row>
    <row r="41" spans="3:9">
      <c r="C41" s="5"/>
      <c r="F41" s="9">
        <f>IF($B41="","",VLOOKUP($E41,'Cost Codes'!$B$5:$D$104,3,FALSE))</f>
        <v/>
      </c>
      <c r="I41" s="6"/>
    </row>
    <row r="42" spans="3:9">
      <c r="C42" s="5"/>
      <c r="F42" s="9">
        <f>IF($B42="","",VLOOKUP($E42,'Cost Codes'!$B$5:$D$104,3,FALSE))</f>
        <v/>
      </c>
      <c r="I42" s="6"/>
    </row>
    <row r="43" spans="3:9">
      <c r="C43" s="5"/>
      <c r="F43" s="9">
        <f>IF($B43="","",VLOOKUP($E43,'Cost Codes'!$B$5:$D$104,3,FALSE))</f>
        <v/>
      </c>
      <c r="I43" s="6"/>
    </row>
    <row r="44" spans="3:9">
      <c r="C44" s="5"/>
      <c r="F44" s="9">
        <f>IF($B44="","",VLOOKUP($E44,'Cost Codes'!$B$5:$D$104,3,FALSE))</f>
        <v/>
      </c>
      <c r="I44" s="6"/>
    </row>
    <row r="45" spans="3:9">
      <c r="C45" s="5"/>
      <c r="F45" s="9">
        <f>IF($B45="","",VLOOKUP($E45,'Cost Codes'!$B$5:$D$104,3,FALSE))</f>
        <v/>
      </c>
      <c r="I45" s="6"/>
    </row>
    <row r="46" spans="3:9">
      <c r="C46" s="5"/>
      <c r="F46" s="9">
        <f>IF($B46="","",VLOOKUP($E46,'Cost Codes'!$B$5:$D$104,3,FALSE))</f>
        <v/>
      </c>
      <c r="I46" s="6"/>
    </row>
    <row r="47" spans="3:9">
      <c r="C47" s="5"/>
      <c r="F47" s="9">
        <f>IF($B47="","",VLOOKUP($E47,'Cost Codes'!$B$5:$D$104,3,FALSE))</f>
        <v/>
      </c>
      <c r="I47" s="6"/>
    </row>
    <row r="48" spans="3:9">
      <c r="C48" s="5"/>
      <c r="F48" s="9">
        <f>IF($B48="","",VLOOKUP($E48,'Cost Codes'!$B$5:$D$104,3,FALSE))</f>
        <v/>
      </c>
      <c r="I48" s="6"/>
    </row>
    <row r="49" spans="3:9">
      <c r="C49" s="5"/>
      <c r="F49" s="9">
        <f>IF($B49="","",VLOOKUP($E49,'Cost Codes'!$B$5:$D$104,3,FALSE))</f>
        <v/>
      </c>
      <c r="I49" s="6"/>
    </row>
    <row r="50" spans="3:9">
      <c r="C50" s="5"/>
      <c r="F50" s="9">
        <f>IF($B50="","",VLOOKUP($E50,'Cost Codes'!$B$5:$D$104,3,FALSE))</f>
        <v/>
      </c>
      <c r="I50" s="6"/>
    </row>
    <row r="51" spans="3:9">
      <c r="C51" s="5"/>
      <c r="F51" s="9">
        <f>IF($B51="","",VLOOKUP($E51,'Cost Codes'!$B$5:$D$104,3,FALSE))</f>
        <v/>
      </c>
      <c r="I51" s="6"/>
    </row>
    <row r="52" spans="3:9">
      <c r="C52" s="5"/>
      <c r="F52" s="9">
        <f>IF($B52="","",VLOOKUP($E52,'Cost Codes'!$B$5:$D$104,3,FALSE))</f>
        <v/>
      </c>
      <c r="I52" s="6"/>
    </row>
    <row r="53" spans="3:9">
      <c r="C53" s="5"/>
      <c r="F53" s="9">
        <f>IF($B53="","",VLOOKUP($E53,'Cost Codes'!$B$5:$D$104,3,FALSE))</f>
        <v/>
      </c>
      <c r="I53" s="6"/>
    </row>
    <row r="54" spans="3:9">
      <c r="C54" s="5"/>
      <c r="F54" s="9">
        <f>IF($B54="","",VLOOKUP($E54,'Cost Codes'!$B$5:$D$104,3,FALSE))</f>
        <v/>
      </c>
      <c r="I54" s="6"/>
    </row>
    <row r="55" spans="3:9">
      <c r="C55" s="5"/>
      <c r="F55" s="9">
        <f>IF($B55="","",VLOOKUP($E55,'Cost Codes'!$B$5:$D$104,3,FALSE))</f>
        <v/>
      </c>
      <c r="I55" s="6"/>
    </row>
    <row r="56" spans="3:9">
      <c r="C56" s="5"/>
      <c r="F56" s="9">
        <f>IF($B56="","",VLOOKUP($E56,'Cost Codes'!$B$5:$D$104,3,FALSE))</f>
        <v/>
      </c>
      <c r="I56" s="6"/>
    </row>
    <row r="57" spans="3:9">
      <c r="C57" s="5"/>
      <c r="F57" s="9">
        <f>IF($B57="","",VLOOKUP($E57,'Cost Codes'!$B$5:$D$104,3,FALSE))</f>
        <v/>
      </c>
      <c r="I57" s="6"/>
    </row>
    <row r="58" spans="3:9">
      <c r="C58" s="5"/>
      <c r="F58" s="9">
        <f>IF($B58="","",VLOOKUP($E58,'Cost Codes'!$B$5:$D$104,3,FALSE))</f>
        <v/>
      </c>
      <c r="I58" s="6"/>
    </row>
    <row r="59" spans="3:9">
      <c r="C59" s="5"/>
      <c r="F59" s="9">
        <f>IF($B59="","",VLOOKUP($E59,'Cost Codes'!$B$5:$D$104,3,FALSE))</f>
        <v/>
      </c>
      <c r="I59" s="6"/>
    </row>
    <row r="60" spans="3:9">
      <c r="C60" s="5"/>
      <c r="F60" s="9">
        <f>IF($B60="","",VLOOKUP($E60,'Cost Codes'!$B$5:$D$104,3,FALSE))</f>
        <v/>
      </c>
      <c r="I60" s="6"/>
    </row>
    <row r="61" spans="3:9">
      <c r="C61" s="5"/>
      <c r="F61" s="9">
        <f>IF($B61="","",VLOOKUP($E61,'Cost Codes'!$B$5:$D$104,3,FALSE))</f>
        <v/>
      </c>
      <c r="I61" s="6"/>
    </row>
    <row r="62" spans="3:9">
      <c r="C62" s="5"/>
      <c r="F62" s="9">
        <f>IF($B62="","",VLOOKUP($E62,'Cost Codes'!$B$5:$D$104,3,FALSE))</f>
        <v/>
      </c>
      <c r="I62" s="6"/>
    </row>
    <row r="63" spans="3:9">
      <c r="C63" s="5"/>
      <c r="F63" s="9">
        <f>IF($B63="","",VLOOKUP($E63,'Cost Codes'!$B$5:$D$104,3,FALSE))</f>
        <v/>
      </c>
      <c r="I63" s="6"/>
    </row>
    <row r="64" spans="3:9">
      <c r="C64" s="5"/>
      <c r="F64" s="9">
        <f>IF($B64="","",VLOOKUP($E64,'Cost Codes'!$B$5:$D$104,3,FALSE))</f>
        <v/>
      </c>
      <c r="I64" s="6"/>
    </row>
    <row r="65" spans="3:9">
      <c r="C65" s="5"/>
      <c r="F65" s="9">
        <f>IF($B65="","",VLOOKUP($E65,'Cost Codes'!$B$5:$D$104,3,FALSE))</f>
        <v/>
      </c>
      <c r="I65" s="6"/>
    </row>
    <row r="66" spans="3:9">
      <c r="C66" s="5"/>
      <c r="F66" s="9">
        <f>IF($B66="","",VLOOKUP($E66,'Cost Codes'!$B$5:$D$104,3,FALSE))</f>
        <v/>
      </c>
      <c r="I66" s="6"/>
    </row>
    <row r="67" spans="3:9">
      <c r="C67" s="5"/>
      <c r="F67" s="9">
        <f>IF($B67="","",VLOOKUP($E67,'Cost Codes'!$B$5:$D$104,3,FALSE))</f>
        <v/>
      </c>
      <c r="I67" s="6"/>
    </row>
    <row r="68" spans="3:9">
      <c r="C68" s="5"/>
      <c r="F68" s="9">
        <f>IF($B68="","",VLOOKUP($E68,'Cost Codes'!$B$5:$D$104,3,FALSE))</f>
        <v/>
      </c>
      <c r="I68" s="6"/>
    </row>
    <row r="69" spans="3:9">
      <c r="C69" s="5"/>
      <c r="F69" s="9">
        <f>IF($B69="","",VLOOKUP($E69,'Cost Codes'!$B$5:$D$104,3,FALSE))</f>
        <v/>
      </c>
      <c r="I69" s="6"/>
    </row>
    <row r="70" spans="3:9">
      <c r="C70" s="5"/>
      <c r="F70" s="9">
        <f>IF($B70="","",VLOOKUP($E70,'Cost Codes'!$B$5:$D$104,3,FALSE))</f>
        <v/>
      </c>
      <c r="I70" s="6"/>
    </row>
    <row r="71" spans="3:9">
      <c r="C71" s="5"/>
      <c r="F71" s="9">
        <f>IF($B71="","",VLOOKUP($E71,'Cost Codes'!$B$5:$D$104,3,FALSE))</f>
        <v/>
      </c>
      <c r="I71" s="6"/>
    </row>
    <row r="72" spans="3:9">
      <c r="C72" s="5"/>
      <c r="F72" s="9">
        <f>IF($B72="","",VLOOKUP($E72,'Cost Codes'!$B$5:$D$104,3,FALSE))</f>
        <v/>
      </c>
      <c r="I72" s="6"/>
    </row>
    <row r="73" spans="3:9">
      <c r="C73" s="5"/>
      <c r="F73" s="9">
        <f>IF($B73="","",VLOOKUP($E73,'Cost Codes'!$B$5:$D$104,3,FALSE))</f>
        <v/>
      </c>
      <c r="I73" s="6"/>
    </row>
    <row r="74" spans="3:9">
      <c r="C74" s="5"/>
      <c r="F74" s="9">
        <f>IF($B74="","",VLOOKUP($E74,'Cost Codes'!$B$5:$D$104,3,FALSE))</f>
        <v/>
      </c>
      <c r="I74" s="6"/>
    </row>
    <row r="75" spans="3:9">
      <c r="C75" s="5"/>
      <c r="F75" s="9">
        <f>IF($B75="","",VLOOKUP($E75,'Cost Codes'!$B$5:$D$104,3,FALSE))</f>
        <v/>
      </c>
      <c r="I75" s="6"/>
    </row>
    <row r="76" spans="3:9">
      <c r="C76" s="5"/>
      <c r="F76" s="9">
        <f>IF($B76="","",VLOOKUP($E76,'Cost Codes'!$B$5:$D$104,3,FALSE))</f>
        <v/>
      </c>
      <c r="I76" s="6"/>
    </row>
    <row r="77" spans="3:9">
      <c r="C77" s="5"/>
      <c r="F77" s="9">
        <f>IF($B77="","",VLOOKUP($E77,'Cost Codes'!$B$5:$D$104,3,FALSE))</f>
        <v/>
      </c>
      <c r="I77" s="6"/>
    </row>
    <row r="78" spans="3:9">
      <c r="C78" s="5"/>
      <c r="F78" s="9">
        <f>IF($B78="","",VLOOKUP($E78,'Cost Codes'!$B$5:$D$104,3,FALSE))</f>
        <v/>
      </c>
      <c r="I78" s="6"/>
    </row>
    <row r="79" spans="3:9">
      <c r="C79" s="5"/>
      <c r="F79" s="9">
        <f>IF($B79="","",VLOOKUP($E79,'Cost Codes'!$B$5:$D$104,3,FALSE))</f>
        <v/>
      </c>
      <c r="I79" s="6"/>
    </row>
    <row r="80" spans="3:9">
      <c r="C80" s="5"/>
      <c r="F80" s="9">
        <f>IF($B80="","",VLOOKUP($E80,'Cost Codes'!$B$5:$D$104,3,FALSE))</f>
        <v/>
      </c>
      <c r="I80" s="6"/>
    </row>
    <row r="81" spans="3:9">
      <c r="C81" s="5"/>
      <c r="F81" s="9">
        <f>IF($B81="","",VLOOKUP($E81,'Cost Codes'!$B$5:$D$104,3,FALSE))</f>
        <v/>
      </c>
      <c r="I81" s="6"/>
    </row>
    <row r="82" spans="3:9">
      <c r="C82" s="5"/>
      <c r="F82" s="9">
        <f>IF($B82="","",VLOOKUP($E82,'Cost Codes'!$B$5:$D$104,3,FALSE))</f>
        <v/>
      </c>
      <c r="I82" s="6"/>
    </row>
    <row r="83" spans="3:9">
      <c r="C83" s="5"/>
      <c r="F83" s="9">
        <f>IF($B83="","",VLOOKUP($E83,'Cost Codes'!$B$5:$D$104,3,FALSE))</f>
        <v/>
      </c>
      <c r="I83" s="6"/>
    </row>
    <row r="84" spans="3:9">
      <c r="C84" s="5"/>
      <c r="F84" s="9">
        <f>IF($B84="","",VLOOKUP($E84,'Cost Codes'!$B$5:$D$104,3,FALSE))</f>
        <v/>
      </c>
      <c r="I84" s="6"/>
    </row>
    <row r="85" spans="3:9">
      <c r="C85" s="5"/>
      <c r="F85" s="9">
        <f>IF($B85="","",VLOOKUP($E85,'Cost Codes'!$B$5:$D$104,3,FALSE))</f>
        <v/>
      </c>
      <c r="I85" s="6"/>
    </row>
    <row r="86" spans="3:9">
      <c r="C86" s="5"/>
      <c r="F86" s="9">
        <f>IF($B86="","",VLOOKUP($E86,'Cost Codes'!$B$5:$D$104,3,FALSE))</f>
        <v/>
      </c>
      <c r="I86" s="6"/>
    </row>
    <row r="87" spans="3:9">
      <c r="C87" s="5"/>
      <c r="F87" s="9">
        <f>IF($B87="","",VLOOKUP($E87,'Cost Codes'!$B$5:$D$104,3,FALSE))</f>
        <v/>
      </c>
      <c r="I87" s="6"/>
    </row>
    <row r="88" spans="3:9">
      <c r="C88" s="5"/>
      <c r="F88" s="9">
        <f>IF($B88="","",VLOOKUP($E88,'Cost Codes'!$B$5:$D$104,3,FALSE))</f>
        <v/>
      </c>
      <c r="I88" s="6"/>
    </row>
    <row r="89" spans="3:9">
      <c r="C89" s="5"/>
      <c r="F89" s="9">
        <f>IF($B89="","",VLOOKUP($E89,'Cost Codes'!$B$5:$D$104,3,FALSE))</f>
        <v/>
      </c>
      <c r="I89" s="6"/>
    </row>
    <row r="90" spans="3:9">
      <c r="C90" s="5"/>
      <c r="F90" s="9">
        <f>IF($B90="","",VLOOKUP($E90,'Cost Codes'!$B$5:$D$104,3,FALSE))</f>
        <v/>
      </c>
      <c r="I90" s="6"/>
    </row>
    <row r="91" spans="3:9">
      <c r="C91" s="5"/>
      <c r="F91" s="9">
        <f>IF($B91="","",VLOOKUP($E91,'Cost Codes'!$B$5:$D$104,3,FALSE))</f>
        <v/>
      </c>
      <c r="I91" s="6"/>
    </row>
    <row r="92" spans="3:9">
      <c r="C92" s="5"/>
      <c r="F92" s="9">
        <f>IF($B92="","",VLOOKUP($E92,'Cost Codes'!$B$5:$D$104,3,FALSE))</f>
        <v/>
      </c>
      <c r="I92" s="6"/>
    </row>
    <row r="93" spans="3:9">
      <c r="C93" s="5"/>
      <c r="F93" s="9">
        <f>IF($B93="","",VLOOKUP($E93,'Cost Codes'!$B$5:$D$104,3,FALSE))</f>
        <v/>
      </c>
      <c r="I93" s="6"/>
    </row>
    <row r="94" spans="3:9">
      <c r="C94" s="5"/>
      <c r="F94" s="9">
        <f>IF($B94="","",VLOOKUP($E94,'Cost Codes'!$B$5:$D$104,3,FALSE))</f>
        <v/>
      </c>
      <c r="I94" s="6"/>
    </row>
    <row r="95" spans="3:9">
      <c r="C95" s="5"/>
      <c r="F95" s="9">
        <f>IF($B95="","",VLOOKUP($E95,'Cost Codes'!$B$5:$D$104,3,FALSE))</f>
        <v/>
      </c>
      <c r="I95" s="6"/>
    </row>
    <row r="96" spans="3:9">
      <c r="C96" s="5"/>
      <c r="F96" s="9">
        <f>IF($B96="","",VLOOKUP($E96,'Cost Codes'!$B$5:$D$104,3,FALSE))</f>
        <v/>
      </c>
      <c r="I96" s="6"/>
    </row>
    <row r="97" spans="3:9">
      <c r="C97" s="5"/>
      <c r="F97" s="9">
        <f>IF($B97="","",VLOOKUP($E97,'Cost Codes'!$B$5:$D$104,3,FALSE))</f>
        <v/>
      </c>
      <c r="I97" s="6"/>
    </row>
    <row r="98" spans="3:9">
      <c r="C98" s="5"/>
      <c r="F98" s="9">
        <f>IF($B98="","",VLOOKUP($E98,'Cost Codes'!$B$5:$D$104,3,FALSE))</f>
        <v/>
      </c>
      <c r="I98" s="6"/>
    </row>
    <row r="99" spans="3:9">
      <c r="C99" s="5"/>
      <c r="F99" s="9">
        <f>IF($B99="","",VLOOKUP($E99,'Cost Codes'!$B$5:$D$104,3,FALSE))</f>
        <v/>
      </c>
      <c r="I99" s="6"/>
    </row>
    <row r="100" spans="3:9">
      <c r="C100" s="5"/>
      <c r="F100" s="9">
        <f>IF($B100="","",VLOOKUP($E100,'Cost Codes'!$B$5:$D$104,3,FALSE))</f>
        <v/>
      </c>
      <c r="I100" s="6"/>
    </row>
    <row r="101" spans="3:9">
      <c r="C101" s="5"/>
      <c r="F101" s="9">
        <f>IF($B101="","",VLOOKUP($E101,'Cost Codes'!$B$5:$D$104,3,FALSE))</f>
        <v/>
      </c>
      <c r="I101" s="6"/>
    </row>
    <row r="102" spans="3:9">
      <c r="C102" s="5"/>
      <c r="F102" s="9">
        <f>IF($B102="","",VLOOKUP($E102,'Cost Codes'!$B$5:$D$104,3,FALSE))</f>
        <v/>
      </c>
      <c r="I102" s="6"/>
    </row>
    <row r="103" spans="3:9">
      <c r="C103" s="5"/>
      <c r="F103" s="9">
        <f>IF($B103="","",VLOOKUP($E103,'Cost Codes'!$B$5:$D$104,3,FALSE))</f>
        <v/>
      </c>
      <c r="I103" s="6"/>
    </row>
    <row r="104" spans="3:9">
      <c r="C104" s="5"/>
      <c r="F104" s="9">
        <f>IF($B104="","",VLOOKUP($E104,'Cost Codes'!$B$5:$D$104,3,FALSE))</f>
        <v/>
      </c>
      <c r="I104" s="6"/>
    </row>
    <row r="105" spans="3:9">
      <c r="C105" s="5"/>
      <c r="F105" s="9">
        <f>IF($B105="","",VLOOKUP($E105,'Cost Codes'!$B$5:$D$104,3,FALSE))</f>
        <v/>
      </c>
      <c r="I105" s="6"/>
    </row>
    <row r="106" spans="3:9">
      <c r="C106" s="5"/>
      <c r="F106" s="9">
        <f>IF($B106="","",VLOOKUP($E106,'Cost Codes'!$B$5:$D$104,3,FALSE))</f>
        <v/>
      </c>
      <c r="I106" s="6"/>
    </row>
    <row r="107" spans="3:9">
      <c r="C107" s="5"/>
      <c r="F107" s="9">
        <f>IF($B107="","",VLOOKUP($E107,'Cost Codes'!$B$5:$D$104,3,FALSE))</f>
        <v/>
      </c>
      <c r="I107" s="6"/>
    </row>
    <row r="108" spans="3:9">
      <c r="C108" s="5"/>
      <c r="F108" s="9">
        <f>IF($B108="","",VLOOKUP($E108,'Cost Codes'!$B$5:$D$104,3,FALSE))</f>
        <v/>
      </c>
      <c r="I108" s="6"/>
    </row>
    <row r="109" spans="3:9">
      <c r="C109" s="5"/>
      <c r="F109" s="9">
        <f>IF($B109="","",VLOOKUP($E109,'Cost Codes'!$B$5:$D$104,3,FALSE))</f>
        <v/>
      </c>
      <c r="I109" s="6"/>
    </row>
    <row r="110" spans="3:9">
      <c r="C110" s="5"/>
      <c r="F110" s="9">
        <f>IF($B110="","",VLOOKUP($E110,'Cost Codes'!$B$5:$D$104,3,FALSE))</f>
        <v/>
      </c>
      <c r="I110" s="6"/>
    </row>
    <row r="111" spans="3:9">
      <c r="C111" s="5"/>
      <c r="F111" s="9">
        <f>IF($B111="","",VLOOKUP($E111,'Cost Codes'!$B$5:$D$104,3,FALSE))</f>
        <v/>
      </c>
      <c r="I111" s="6"/>
    </row>
    <row r="112" spans="3:9">
      <c r="C112" s="5"/>
      <c r="F112" s="9">
        <f>IF($B112="","",VLOOKUP($E112,'Cost Codes'!$B$5:$D$104,3,FALSE))</f>
        <v/>
      </c>
      <c r="I112" s="6"/>
    </row>
    <row r="113" spans="3:9">
      <c r="C113" s="5"/>
      <c r="F113" s="9">
        <f>IF($B113="","",VLOOKUP($E113,'Cost Codes'!$B$5:$D$104,3,FALSE))</f>
        <v/>
      </c>
      <c r="I113" s="6"/>
    </row>
    <row r="114" spans="3:9">
      <c r="C114" s="5"/>
      <c r="F114" s="9">
        <f>IF($B114="","",VLOOKUP($E114,'Cost Codes'!$B$5:$D$104,3,FALSE))</f>
        <v/>
      </c>
      <c r="I114" s="6"/>
    </row>
    <row r="115" spans="3:9">
      <c r="C115" s="5"/>
      <c r="F115" s="9">
        <f>IF($B115="","",VLOOKUP($E115,'Cost Codes'!$B$5:$D$104,3,FALSE))</f>
        <v/>
      </c>
      <c r="I115" s="6"/>
    </row>
    <row r="116" spans="3:9">
      <c r="C116" s="5"/>
      <c r="F116" s="9">
        <f>IF($B116="","",VLOOKUP($E116,'Cost Codes'!$B$5:$D$104,3,FALSE))</f>
        <v/>
      </c>
      <c r="I116" s="6"/>
    </row>
    <row r="117" spans="3:9">
      <c r="C117" s="5"/>
      <c r="F117" s="9">
        <f>IF($B117="","",VLOOKUP($E117,'Cost Codes'!$B$5:$D$104,3,FALSE))</f>
        <v/>
      </c>
      <c r="I117" s="6"/>
    </row>
    <row r="118" spans="3:9">
      <c r="C118" s="5"/>
      <c r="F118" s="9">
        <f>IF($B118="","",VLOOKUP($E118,'Cost Codes'!$B$5:$D$104,3,FALSE))</f>
        <v/>
      </c>
      <c r="I118" s="6"/>
    </row>
    <row r="119" spans="3:9">
      <c r="C119" s="5"/>
      <c r="F119" s="9">
        <f>IF($B119="","",VLOOKUP($E119,'Cost Codes'!$B$5:$D$104,3,FALSE))</f>
        <v/>
      </c>
      <c r="I119" s="6"/>
    </row>
    <row r="120" spans="3:9">
      <c r="C120" s="5"/>
      <c r="F120" s="9">
        <f>IF($B120="","",VLOOKUP($E120,'Cost Codes'!$B$5:$D$104,3,FALSE))</f>
        <v/>
      </c>
      <c r="I120" s="6"/>
    </row>
    <row r="121" spans="3:9">
      <c r="C121" s="5"/>
      <c r="F121" s="9">
        <f>IF($B121="","",VLOOKUP($E121,'Cost Codes'!$B$5:$D$104,3,FALSE))</f>
        <v/>
      </c>
      <c r="I121" s="6"/>
    </row>
    <row r="122" spans="3:9">
      <c r="C122" s="5"/>
      <c r="F122" s="9">
        <f>IF($B122="","",VLOOKUP($E122,'Cost Codes'!$B$5:$D$104,3,FALSE))</f>
        <v/>
      </c>
      <c r="I122" s="6"/>
    </row>
    <row r="123" spans="3:9">
      <c r="C123" s="5"/>
      <c r="F123" s="9">
        <f>IF($B123="","",VLOOKUP($E123,'Cost Codes'!$B$5:$D$104,3,FALSE))</f>
        <v/>
      </c>
      <c r="I123" s="6"/>
    </row>
    <row r="124" spans="3:9">
      <c r="C124" s="5"/>
      <c r="F124" s="9">
        <f>IF($B124="","",VLOOKUP($E124,'Cost Codes'!$B$5:$D$104,3,FALSE))</f>
        <v/>
      </c>
      <c r="I124" s="6"/>
    </row>
    <row r="125" spans="3:9">
      <c r="C125" s="5"/>
      <c r="F125" s="9">
        <f>IF($B125="","",VLOOKUP($E125,'Cost Codes'!$B$5:$D$104,3,FALSE))</f>
        <v/>
      </c>
      <c r="I125" s="6"/>
    </row>
    <row r="126" spans="3:9">
      <c r="C126" s="5"/>
      <c r="F126" s="9">
        <f>IF($B126="","",VLOOKUP($E126,'Cost Codes'!$B$5:$D$104,3,FALSE))</f>
        <v/>
      </c>
      <c r="I126" s="6"/>
    </row>
    <row r="127" spans="3:9">
      <c r="C127" s="5"/>
      <c r="F127" s="9">
        <f>IF($B127="","",VLOOKUP($E127,'Cost Codes'!$B$5:$D$104,3,FALSE))</f>
        <v/>
      </c>
      <c r="I127" s="6"/>
    </row>
    <row r="128" spans="3:9">
      <c r="C128" s="5"/>
      <c r="F128" s="9">
        <f>IF($B128="","",VLOOKUP($E128,'Cost Codes'!$B$5:$D$104,3,FALSE))</f>
        <v/>
      </c>
      <c r="I128" s="6"/>
    </row>
    <row r="129" spans="3:9">
      <c r="C129" s="5"/>
      <c r="F129" s="9">
        <f>IF($B129="","",VLOOKUP($E129,'Cost Codes'!$B$5:$D$104,3,FALSE))</f>
        <v/>
      </c>
      <c r="I129" s="6"/>
    </row>
    <row r="130" spans="3:9">
      <c r="C130" s="5"/>
      <c r="F130" s="9">
        <f>IF($B130="","",VLOOKUP($E130,'Cost Codes'!$B$5:$D$104,3,FALSE))</f>
        <v/>
      </c>
      <c r="I130" s="6"/>
    </row>
    <row r="131" spans="3:9">
      <c r="C131" s="5"/>
      <c r="F131" s="9">
        <f>IF($B131="","",VLOOKUP($E131,'Cost Codes'!$B$5:$D$104,3,FALSE))</f>
        <v/>
      </c>
      <c r="I131" s="6"/>
    </row>
    <row r="132" spans="3:9">
      <c r="C132" s="5"/>
      <c r="F132" s="9">
        <f>IF($B132="","",VLOOKUP($E132,'Cost Codes'!$B$5:$D$104,3,FALSE))</f>
        <v/>
      </c>
      <c r="I132" s="6"/>
    </row>
    <row r="133" spans="3:9">
      <c r="C133" s="5"/>
      <c r="F133" s="9">
        <f>IF($B133="","",VLOOKUP($E133,'Cost Codes'!$B$5:$D$104,3,FALSE))</f>
        <v/>
      </c>
      <c r="I133" s="6"/>
    </row>
    <row r="134" spans="3:9">
      <c r="C134" s="5"/>
      <c r="F134" s="9">
        <f>IF($B134="","",VLOOKUP($E134,'Cost Codes'!$B$5:$D$104,3,FALSE))</f>
        <v/>
      </c>
      <c r="I134" s="6"/>
    </row>
    <row r="135" spans="3:9">
      <c r="C135" s="5"/>
      <c r="F135" s="9">
        <f>IF($B135="","",VLOOKUP($E135,'Cost Codes'!$B$5:$D$104,3,FALSE))</f>
        <v/>
      </c>
      <c r="I135" s="6"/>
    </row>
    <row r="136" spans="3:9">
      <c r="C136" s="5"/>
      <c r="F136" s="9">
        <f>IF($B136="","",VLOOKUP($E136,'Cost Codes'!$B$5:$D$104,3,FALSE))</f>
        <v/>
      </c>
      <c r="I136" s="6"/>
    </row>
    <row r="137" spans="3:9">
      <c r="C137" s="5"/>
      <c r="F137" s="9">
        <f>IF($B137="","",VLOOKUP($E137,'Cost Codes'!$B$5:$D$104,3,FALSE))</f>
        <v/>
      </c>
      <c r="I137" s="6"/>
    </row>
    <row r="138" spans="3:9">
      <c r="C138" s="5"/>
      <c r="F138" s="9">
        <f>IF($B138="","",VLOOKUP($E138,'Cost Codes'!$B$5:$D$104,3,FALSE))</f>
        <v/>
      </c>
      <c r="I138" s="6"/>
    </row>
    <row r="139" spans="3:9">
      <c r="C139" s="5"/>
      <c r="F139" s="9">
        <f>IF($B139="","",VLOOKUP($E139,'Cost Codes'!$B$5:$D$104,3,FALSE))</f>
        <v/>
      </c>
      <c r="I139" s="6"/>
    </row>
    <row r="140" spans="3:9">
      <c r="C140" s="5"/>
      <c r="F140" s="9">
        <f>IF($B140="","",VLOOKUP($E140,'Cost Codes'!$B$5:$D$104,3,FALSE))</f>
        <v/>
      </c>
      <c r="I140" s="6"/>
    </row>
    <row r="141" spans="3:9">
      <c r="C141" s="5"/>
      <c r="F141" s="9">
        <f>IF($B141="","",VLOOKUP($E141,'Cost Codes'!$B$5:$D$104,3,FALSE))</f>
        <v/>
      </c>
      <c r="I141" s="6"/>
    </row>
    <row r="142" spans="3:9">
      <c r="C142" s="5"/>
      <c r="F142" s="9">
        <f>IF($B142="","",VLOOKUP($E142,'Cost Codes'!$B$5:$D$104,3,FALSE))</f>
        <v/>
      </c>
      <c r="I142" s="6"/>
    </row>
    <row r="143" spans="3:9">
      <c r="C143" s="5"/>
      <c r="F143" s="9">
        <f>IF($B143="","",VLOOKUP($E143,'Cost Codes'!$B$5:$D$104,3,FALSE))</f>
        <v/>
      </c>
      <c r="I143" s="6"/>
    </row>
    <row r="144" spans="3:9">
      <c r="C144" s="5"/>
      <c r="F144" s="9">
        <f>IF($B144="","",VLOOKUP($E144,'Cost Codes'!$B$5:$D$104,3,FALSE))</f>
        <v/>
      </c>
      <c r="I144" s="6"/>
    </row>
    <row r="145" spans="3:9">
      <c r="C145" s="5"/>
      <c r="F145" s="9">
        <f>IF($B145="","",VLOOKUP($E145,'Cost Codes'!$B$5:$D$104,3,FALSE))</f>
        <v/>
      </c>
      <c r="I145" s="6"/>
    </row>
    <row r="146" spans="3:9">
      <c r="C146" s="5"/>
      <c r="F146" s="9">
        <f>IF($B146="","",VLOOKUP($E146,'Cost Codes'!$B$5:$D$104,3,FALSE))</f>
        <v/>
      </c>
      <c r="I146" s="6"/>
    </row>
    <row r="147" spans="3:9">
      <c r="C147" s="5"/>
      <c r="F147" s="9">
        <f>IF($B147="","",VLOOKUP($E147,'Cost Codes'!$B$5:$D$104,3,FALSE))</f>
        <v/>
      </c>
      <c r="I147" s="6"/>
    </row>
    <row r="148" spans="3:9">
      <c r="C148" s="5"/>
      <c r="F148" s="9">
        <f>IF($B148="","",VLOOKUP($E148,'Cost Codes'!$B$5:$D$104,3,FALSE))</f>
        <v/>
      </c>
      <c r="I148" s="6"/>
    </row>
    <row r="149" spans="3:9">
      <c r="C149" s="5"/>
      <c r="F149" s="9">
        <f>IF($B149="","",VLOOKUP($E149,'Cost Codes'!$B$5:$D$104,3,FALSE))</f>
        <v/>
      </c>
      <c r="I149" s="6"/>
    </row>
    <row r="150" spans="3:9">
      <c r="C150" s="5"/>
      <c r="F150" s="9">
        <f>IF($B150="","",VLOOKUP($E150,'Cost Codes'!$B$5:$D$104,3,FALSE))</f>
        <v/>
      </c>
      <c r="I150" s="6"/>
    </row>
    <row r="151" spans="3:9">
      <c r="C151" s="5"/>
      <c r="F151" s="9">
        <f>IF($B151="","",VLOOKUP($E151,'Cost Codes'!$B$5:$D$104,3,FALSE))</f>
        <v/>
      </c>
      <c r="I151" s="6"/>
    </row>
    <row r="152" spans="3:9">
      <c r="C152" s="5"/>
      <c r="F152" s="9">
        <f>IF($B152="","",VLOOKUP($E152,'Cost Codes'!$B$5:$D$104,3,FALSE))</f>
        <v/>
      </c>
      <c r="I152" s="6"/>
    </row>
    <row r="153" spans="3:9">
      <c r="C153" s="5"/>
      <c r="F153" s="9">
        <f>IF($B153="","",VLOOKUP($E153,'Cost Codes'!$B$5:$D$104,3,FALSE))</f>
        <v/>
      </c>
      <c r="I153" s="6"/>
    </row>
    <row r="154" spans="3:9">
      <c r="C154" s="5"/>
      <c r="F154" s="9">
        <f>IF($B154="","",VLOOKUP($E154,'Cost Codes'!$B$5:$D$104,3,FALSE))</f>
        <v/>
      </c>
      <c r="I154" s="6"/>
    </row>
    <row r="155" spans="3:9">
      <c r="C155" s="5"/>
      <c r="F155" s="9">
        <f>IF($B155="","",VLOOKUP($E155,'Cost Codes'!$B$5:$D$104,3,FALSE))</f>
        <v/>
      </c>
      <c r="I155" s="6"/>
    </row>
    <row r="156" spans="3:9">
      <c r="C156" s="5"/>
      <c r="F156" s="9">
        <f>IF($B156="","",VLOOKUP($E156,'Cost Codes'!$B$5:$D$104,3,FALSE))</f>
        <v/>
      </c>
      <c r="I156" s="6"/>
    </row>
    <row r="157" spans="3:9">
      <c r="C157" s="5"/>
      <c r="F157" s="9">
        <f>IF($B157="","",VLOOKUP($E157,'Cost Codes'!$B$5:$D$104,3,FALSE))</f>
        <v/>
      </c>
      <c r="I157" s="6"/>
    </row>
    <row r="158" spans="3:9">
      <c r="C158" s="5"/>
      <c r="F158" s="9">
        <f>IF($B158="","",VLOOKUP($E158,'Cost Codes'!$B$5:$D$104,3,FALSE))</f>
        <v/>
      </c>
      <c r="I158" s="6"/>
    </row>
    <row r="159" spans="3:9">
      <c r="C159" s="5"/>
      <c r="F159" s="9">
        <f>IF($B159="","",VLOOKUP($E159,'Cost Codes'!$B$5:$D$104,3,FALSE))</f>
        <v/>
      </c>
      <c r="I159" s="6"/>
    </row>
    <row r="160" spans="3:9">
      <c r="C160" s="5"/>
      <c r="F160" s="9">
        <f>IF($B160="","",VLOOKUP($E160,'Cost Codes'!$B$5:$D$104,3,FALSE))</f>
        <v/>
      </c>
      <c r="I160" s="6"/>
    </row>
    <row r="161" spans="3:9">
      <c r="C161" s="5"/>
      <c r="F161" s="9">
        <f>IF($B161="","",VLOOKUP($E161,'Cost Codes'!$B$5:$D$104,3,FALSE))</f>
        <v/>
      </c>
      <c r="I161" s="6"/>
    </row>
    <row r="162" spans="3:9">
      <c r="C162" s="5"/>
      <c r="F162" s="9">
        <f>IF($B162="","",VLOOKUP($E162,'Cost Codes'!$B$5:$D$104,3,FALSE))</f>
        <v/>
      </c>
      <c r="I162" s="6"/>
    </row>
    <row r="163" spans="3:9">
      <c r="C163" s="5"/>
      <c r="F163" s="9">
        <f>IF($B163="","",VLOOKUP($E163,'Cost Codes'!$B$5:$D$104,3,FALSE))</f>
        <v/>
      </c>
      <c r="I163" s="6"/>
    </row>
    <row r="164" spans="3:9">
      <c r="C164" s="5"/>
      <c r="F164" s="9">
        <f>IF($B164="","",VLOOKUP($E164,'Cost Codes'!$B$5:$D$104,3,FALSE))</f>
        <v/>
      </c>
      <c r="I164" s="6"/>
    </row>
    <row r="165" spans="3:9">
      <c r="C165" s="5"/>
      <c r="F165" s="9">
        <f>IF($B165="","",VLOOKUP($E165,'Cost Codes'!$B$5:$D$104,3,FALSE))</f>
        <v/>
      </c>
      <c r="I165" s="6"/>
    </row>
    <row r="166" spans="3:9">
      <c r="C166" s="5"/>
      <c r="F166" s="9">
        <f>IF($B166="","",VLOOKUP($E166,'Cost Codes'!$B$5:$D$104,3,FALSE))</f>
        <v/>
      </c>
      <c r="I166" s="6"/>
    </row>
    <row r="167" spans="3:9">
      <c r="C167" s="5"/>
      <c r="F167" s="9">
        <f>IF($B167="","",VLOOKUP($E167,'Cost Codes'!$B$5:$D$104,3,FALSE))</f>
        <v/>
      </c>
      <c r="I167" s="6"/>
    </row>
    <row r="168" spans="3:9">
      <c r="C168" s="5"/>
      <c r="F168" s="9">
        <f>IF($B168="","",VLOOKUP($E168,'Cost Codes'!$B$5:$D$104,3,FALSE))</f>
        <v/>
      </c>
      <c r="I168" s="6"/>
    </row>
    <row r="169" spans="3:9">
      <c r="C169" s="5"/>
      <c r="F169" s="9">
        <f>IF($B169="","",VLOOKUP($E169,'Cost Codes'!$B$5:$D$104,3,FALSE))</f>
        <v/>
      </c>
      <c r="I169" s="6"/>
    </row>
    <row r="170" spans="3:9">
      <c r="C170" s="5"/>
      <c r="F170" s="9">
        <f>IF($B170="","",VLOOKUP($E170,'Cost Codes'!$B$5:$D$104,3,FALSE))</f>
        <v/>
      </c>
      <c r="I170" s="6"/>
    </row>
    <row r="171" spans="3:9">
      <c r="C171" s="5"/>
      <c r="F171" s="9">
        <f>IF($B171="","",VLOOKUP($E171,'Cost Codes'!$B$5:$D$104,3,FALSE))</f>
        <v/>
      </c>
      <c r="I171" s="6"/>
    </row>
    <row r="172" spans="3:9">
      <c r="C172" s="5"/>
      <c r="F172" s="9">
        <f>IF($B172="","",VLOOKUP($E172,'Cost Codes'!$B$5:$D$104,3,FALSE))</f>
        <v/>
      </c>
      <c r="I172" s="6"/>
    </row>
    <row r="173" spans="3:9">
      <c r="C173" s="5"/>
      <c r="F173" s="9">
        <f>IF($B173="","",VLOOKUP($E173,'Cost Codes'!$B$5:$D$104,3,FALSE))</f>
        <v/>
      </c>
      <c r="I173" s="6"/>
    </row>
    <row r="174" spans="3:9">
      <c r="C174" s="5"/>
      <c r="F174" s="9">
        <f>IF($B174="","",VLOOKUP($E174,'Cost Codes'!$B$5:$D$104,3,FALSE))</f>
        <v/>
      </c>
      <c r="I174" s="6"/>
    </row>
    <row r="175" spans="3:9">
      <c r="C175" s="5"/>
      <c r="F175" s="9">
        <f>IF($B175="","",VLOOKUP($E175,'Cost Codes'!$B$5:$D$104,3,FALSE))</f>
        <v/>
      </c>
      <c r="I175" s="6"/>
    </row>
    <row r="176" spans="3:9">
      <c r="C176" s="5"/>
      <c r="F176" s="9">
        <f>IF($B176="","",VLOOKUP($E176,'Cost Codes'!$B$5:$D$104,3,FALSE))</f>
        <v/>
      </c>
      <c r="I176" s="6"/>
    </row>
    <row r="177" spans="3:9">
      <c r="C177" s="5"/>
      <c r="F177" s="9">
        <f>IF($B177="","",VLOOKUP($E177,'Cost Codes'!$B$5:$D$104,3,FALSE))</f>
        <v/>
      </c>
      <c r="I177" s="6"/>
    </row>
    <row r="178" spans="3:9">
      <c r="C178" s="5"/>
      <c r="F178" s="9">
        <f>IF($B178="","",VLOOKUP($E178,'Cost Codes'!$B$5:$D$104,3,FALSE))</f>
        <v/>
      </c>
      <c r="I178" s="6"/>
    </row>
    <row r="179" spans="3:9">
      <c r="C179" s="5"/>
      <c r="F179" s="9">
        <f>IF($B179="","",VLOOKUP($E179,'Cost Codes'!$B$5:$D$104,3,FALSE))</f>
        <v/>
      </c>
      <c r="I179" s="6"/>
    </row>
    <row r="180" spans="3:9">
      <c r="C180" s="5"/>
      <c r="F180" s="9">
        <f>IF($B180="","",VLOOKUP($E180,'Cost Codes'!$B$5:$D$104,3,FALSE))</f>
        <v/>
      </c>
      <c r="I180" s="6"/>
    </row>
    <row r="181" spans="3:9">
      <c r="C181" s="5"/>
      <c r="F181" s="9">
        <f>IF($B181="","",VLOOKUP($E181,'Cost Codes'!$B$5:$D$104,3,FALSE))</f>
        <v/>
      </c>
      <c r="I181" s="6"/>
    </row>
    <row r="182" spans="3:9">
      <c r="C182" s="5"/>
      <c r="F182" s="9">
        <f>IF($B182="","",VLOOKUP($E182,'Cost Codes'!$B$5:$D$104,3,FALSE))</f>
        <v/>
      </c>
      <c r="I182" s="6"/>
    </row>
    <row r="183" spans="3:9">
      <c r="C183" s="5"/>
      <c r="F183" s="9">
        <f>IF($B183="","",VLOOKUP($E183,'Cost Codes'!$B$5:$D$104,3,FALSE))</f>
        <v/>
      </c>
      <c r="I183" s="6"/>
    </row>
    <row r="184" spans="3:9">
      <c r="C184" s="5"/>
      <c r="F184" s="9">
        <f>IF($B184="","",VLOOKUP($E184,'Cost Codes'!$B$5:$D$104,3,FALSE))</f>
        <v/>
      </c>
      <c r="I184" s="6"/>
    </row>
    <row r="185" spans="3:9">
      <c r="C185" s="5"/>
      <c r="F185" s="9">
        <f>IF($B185="","",VLOOKUP($E185,'Cost Codes'!$B$5:$D$104,3,FALSE))</f>
        <v/>
      </c>
      <c r="I185" s="6"/>
    </row>
    <row r="186" spans="3:9">
      <c r="C186" s="5"/>
      <c r="F186" s="9">
        <f>IF($B186="","",VLOOKUP($E186,'Cost Codes'!$B$5:$D$104,3,FALSE))</f>
        <v/>
      </c>
      <c r="I186" s="6"/>
    </row>
    <row r="187" spans="3:9">
      <c r="C187" s="5"/>
      <c r="F187" s="9">
        <f>IF($B187="","",VLOOKUP($E187,'Cost Codes'!$B$5:$D$104,3,FALSE))</f>
        <v/>
      </c>
      <c r="I187" s="6"/>
    </row>
    <row r="188" spans="3:9">
      <c r="C188" s="5"/>
      <c r="F188" s="9">
        <f>IF($B188="","",VLOOKUP($E188,'Cost Codes'!$B$5:$D$104,3,FALSE))</f>
        <v/>
      </c>
      <c r="I188" s="6"/>
    </row>
    <row r="189" spans="3:9">
      <c r="C189" s="5"/>
      <c r="F189" s="9">
        <f>IF($B189="","",VLOOKUP($E189,'Cost Codes'!$B$5:$D$104,3,FALSE))</f>
        <v/>
      </c>
      <c r="I189" s="6"/>
    </row>
    <row r="190" spans="3:9">
      <c r="C190" s="5"/>
      <c r="F190" s="9">
        <f>IF($B190="","",VLOOKUP($E190,'Cost Codes'!$B$5:$D$104,3,FALSE))</f>
        <v/>
      </c>
      <c r="I190" s="6"/>
    </row>
    <row r="191" spans="3:9">
      <c r="C191" s="5"/>
      <c r="F191" s="9">
        <f>IF($B191="","",VLOOKUP($E191,'Cost Codes'!$B$5:$D$104,3,FALSE))</f>
        <v/>
      </c>
      <c r="I191" s="6"/>
    </row>
    <row r="192" spans="3:9">
      <c r="C192" s="5"/>
      <c r="F192" s="9">
        <f>IF($B192="","",VLOOKUP($E192,'Cost Codes'!$B$5:$D$104,3,FALSE))</f>
        <v/>
      </c>
      <c r="I192" s="6"/>
    </row>
    <row r="193" spans="3:9">
      <c r="C193" s="5"/>
      <c r="F193" s="9">
        <f>IF($B193="","",VLOOKUP($E193,'Cost Codes'!$B$5:$D$104,3,FALSE))</f>
        <v/>
      </c>
      <c r="I193" s="6"/>
    </row>
    <row r="194" spans="3:9">
      <c r="C194" s="5"/>
      <c r="F194" s="9">
        <f>IF($B194="","",VLOOKUP($E194,'Cost Codes'!$B$5:$D$104,3,FALSE))</f>
        <v/>
      </c>
      <c r="I194" s="6"/>
    </row>
    <row r="195" spans="3:9">
      <c r="C195" s="5"/>
      <c r="F195" s="9">
        <f>IF($B195="","",VLOOKUP($E195,'Cost Codes'!$B$5:$D$104,3,FALSE))</f>
        <v/>
      </c>
      <c r="I195" s="6"/>
    </row>
    <row r="196" spans="3:9">
      <c r="C196" s="5"/>
      <c r="F196" s="9">
        <f>IF($B196="","",VLOOKUP($E196,'Cost Codes'!$B$5:$D$104,3,FALSE))</f>
        <v/>
      </c>
      <c r="I196" s="6"/>
    </row>
    <row r="197" spans="3:9">
      <c r="C197" s="5"/>
      <c r="F197" s="9">
        <f>IF($B197="","",VLOOKUP($E197,'Cost Codes'!$B$5:$D$104,3,FALSE))</f>
        <v/>
      </c>
      <c r="I197" s="6"/>
    </row>
    <row r="198" spans="3:9">
      <c r="C198" s="5"/>
      <c r="F198" s="9">
        <f>IF($B198="","",VLOOKUP($E198,'Cost Codes'!$B$5:$D$104,3,FALSE))</f>
        <v/>
      </c>
      <c r="I198" s="6"/>
    </row>
    <row r="199" spans="3:9">
      <c r="C199" s="5"/>
      <c r="F199" s="9">
        <f>IF($B199="","",VLOOKUP($E199,'Cost Codes'!$B$5:$D$104,3,FALSE))</f>
        <v/>
      </c>
      <c r="I199" s="6"/>
    </row>
    <row r="200" spans="3:9">
      <c r="C200" s="5"/>
      <c r="F200" s="9">
        <f>IF($B200="","",VLOOKUP($E200,'Cost Codes'!$B$5:$D$104,3,FALSE))</f>
        <v/>
      </c>
      <c r="I200" s="6"/>
    </row>
    <row r="201" spans="3:9">
      <c r="C201" s="5"/>
      <c r="F201" s="9">
        <f>IF($B201="","",VLOOKUP($E201,'Cost Codes'!$B$5:$D$104,3,FALSE))</f>
        <v/>
      </c>
      <c r="I201" s="6"/>
    </row>
    <row r="202" spans="3:9">
      <c r="C202" s="5"/>
      <c r="F202" s="9">
        <f>IF($B202="","",VLOOKUP($E202,'Cost Codes'!$B$5:$D$104,3,FALSE))</f>
        <v/>
      </c>
      <c r="I202" s="6"/>
    </row>
    <row r="203" spans="3:9">
      <c r="C203" s="5"/>
      <c r="F203" s="9">
        <f>IF($B203="","",VLOOKUP($E203,'Cost Codes'!$B$5:$D$104,3,FALSE))</f>
        <v/>
      </c>
      <c r="I203" s="6"/>
    </row>
    <row r="204" spans="3:9">
      <c r="C204" s="5"/>
      <c r="F204" s="9">
        <f>IF($B204="","",VLOOKUP($E204,'Cost Codes'!$B$5:$D$104,3,FALSE))</f>
        <v/>
      </c>
      <c r="I204" s="6"/>
    </row>
  </sheetData>
  <autoFilter ref="B4:I205"/>
  <mergeCells count="1">
    <mergeCell ref="B2:I2"/>
  </mergeCells>
  <dataValidations count="2">
    <dataValidation type="list" allowBlank="1" showInputMessage="1" showErrorMessage="1" errorTitle="Invalid entry" error="Please pick a value from the list." promptTitle="Pick from the list" prompt="Values come from the master-data sheet." sqref="D5:D204">
      <formula1>Jobs!$B$5:$B$104</formula1>
    </dataValidation>
    <dataValidation type="list" allowBlank="1" showInputMessage="1" showErrorMessage="1" errorTitle="Invalid entry" error="Please pick a value from the list." promptTitle="Pick from the list" prompt="Values come from the master-data sheet." sqref="E5:E204">
      <formula1>'Cost Codes'!$B$5:$B$104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H204"/>
  <sheetViews>
    <sheetView workbookViewId="0">
      <pane ySplit="4" topLeftCell="A5" activePane="bottomLeft" state="frozen"/>
      <selection pane="bottomLeft"/>
    </sheetView>
  </sheetViews>
  <sheetFormatPr defaultRowHeight="15"/>
  <cols>
    <col min="2" max="2" width="12.7109375" customWidth="1"/>
    <col min="3" max="3" width="13.7109375" customWidth="1"/>
    <col min="4" max="4" width="10.7109375" customWidth="1"/>
    <col min="5" max="5" width="36.7109375" customWidth="1"/>
    <col min="6" max="6" width="12.7109375" customWidth="1"/>
    <col min="7" max="7" width="13.7109375" customWidth="1"/>
    <col min="8" max="8" width="11.7109375" customWidth="1"/>
  </cols>
  <sheetData>
    <row r="2" spans="2:8">
      <c r="B2" s="1" t="s">
        <v>263</v>
      </c>
      <c r="C2" s="1"/>
      <c r="D2" s="1"/>
      <c r="E2" s="1"/>
      <c r="F2" s="1"/>
      <c r="G2" s="1"/>
      <c r="H2" s="1"/>
    </row>
    <row r="4" spans="2:8" ht="28" customHeight="1">
      <c r="B4" s="2" t="s">
        <v>264</v>
      </c>
      <c r="C4" s="2" t="s">
        <v>178</v>
      </c>
      <c r="D4" s="2" t="s">
        <v>50</v>
      </c>
      <c r="E4" s="2" t="s">
        <v>81</v>
      </c>
      <c r="F4" s="2" t="s">
        <v>208</v>
      </c>
      <c r="G4" s="2" t="s">
        <v>265</v>
      </c>
      <c r="H4" s="2" t="s">
        <v>266</v>
      </c>
    </row>
    <row r="5" spans="2:8">
      <c r="B5" s="3" t="s">
        <v>267</v>
      </c>
      <c r="C5" s="5">
        <v>46112</v>
      </c>
      <c r="D5" s="3" t="s">
        <v>60</v>
      </c>
      <c r="E5" s="3" t="s">
        <v>268</v>
      </c>
      <c r="F5" s="6">
        <v>24000</v>
      </c>
      <c r="G5" s="10">
        <f>IF($B5="","",$C5+30)</f>
        <v>46142</v>
      </c>
      <c r="H5" s="9" t="str">
        <f>IF($B5="","",IF($G5&lt;Settings!$C$7,"Past due","Current"))</f>
        <v>Past due</v>
      </c>
    </row>
    <row r="6" spans="2:8">
      <c r="B6" s="3" t="s">
        <v>269</v>
      </c>
      <c r="C6" s="5">
        <v>46142</v>
      </c>
      <c r="D6" s="3" t="s">
        <v>60</v>
      </c>
      <c r="E6" s="3" t="s">
        <v>270</v>
      </c>
      <c r="F6" s="6">
        <v>30000</v>
      </c>
      <c r="G6" s="10">
        <f>IF($B6="","",$C6+30)</f>
        <v>46172</v>
      </c>
      <c r="H6" s="9" t="str">
        <f>IF($B6="","",IF($G6&lt;Settings!$C$7,"Past due","Current"))</f>
        <v>Past due</v>
      </c>
    </row>
    <row r="7" spans="2:8">
      <c r="B7" s="3" t="s">
        <v>271</v>
      </c>
      <c r="C7" s="5">
        <v>46203</v>
      </c>
      <c r="D7" s="3" t="s">
        <v>60</v>
      </c>
      <c r="E7" s="3" t="s">
        <v>272</v>
      </c>
      <c r="F7" s="6">
        <v>28000</v>
      </c>
      <c r="G7" s="10">
        <f>IF($B7="","",$C7+30)</f>
        <v>46233</v>
      </c>
      <c r="H7" s="9" t="str">
        <f>IF($B7="","",IF($G7&lt;Settings!$C$7,"Past due","Current"))</f>
        <v>Current</v>
      </c>
    </row>
    <row r="8" spans="2:8">
      <c r="B8" s="3" t="s">
        <v>273</v>
      </c>
      <c r="C8" s="5">
        <v>46142</v>
      </c>
      <c r="D8" s="3" t="s">
        <v>65</v>
      </c>
      <c r="E8" s="3" t="s">
        <v>274</v>
      </c>
      <c r="F8" s="6">
        <v>10000</v>
      </c>
      <c r="G8" s="10">
        <f>IF($B8="","",$C8+30)</f>
        <v>46172</v>
      </c>
      <c r="H8" s="9" t="str">
        <f>IF($B8="","",IF($G8&lt;Settings!$C$7,"Past due","Current"))</f>
        <v>Past due</v>
      </c>
    </row>
    <row r="9" spans="2:8">
      <c r="B9" s="3" t="s">
        <v>275</v>
      </c>
      <c r="C9" s="5">
        <v>46188</v>
      </c>
      <c r="D9" s="3" t="s">
        <v>65</v>
      </c>
      <c r="E9" s="3" t="s">
        <v>276</v>
      </c>
      <c r="F9" s="6">
        <v>10000</v>
      </c>
      <c r="G9" s="10">
        <f>IF($B9="","",$C9+30)</f>
        <v>46218</v>
      </c>
      <c r="H9" s="9" t="str">
        <f>IF($B9="","",IF($G9&lt;Settings!$C$7,"Past due","Current"))</f>
        <v>Current</v>
      </c>
    </row>
    <row r="10" spans="2:8">
      <c r="B10" s="3" t="s">
        <v>277</v>
      </c>
      <c r="C10" s="5">
        <v>46173</v>
      </c>
      <c r="D10" s="3" t="s">
        <v>68</v>
      </c>
      <c r="E10" s="3" t="s">
        <v>278</v>
      </c>
      <c r="F10" s="6">
        <v>19500</v>
      </c>
      <c r="G10" s="10">
        <f>IF($B10="","",$C10+30)</f>
        <v>46203</v>
      </c>
      <c r="H10" s="9" t="str">
        <f>IF($B10="","",IF($G10&lt;Settings!$C$7,"Past due","Current"))</f>
        <v>Current</v>
      </c>
    </row>
    <row r="11" spans="2:8">
      <c r="B11" s="3" t="s">
        <v>279</v>
      </c>
      <c r="C11" s="5">
        <v>46203</v>
      </c>
      <c r="D11" s="3" t="s">
        <v>68</v>
      </c>
      <c r="E11" s="3" t="s">
        <v>280</v>
      </c>
      <c r="F11" s="6">
        <v>14500</v>
      </c>
      <c r="G11" s="10">
        <f>IF($B11="","",$C11+30)</f>
        <v>46233</v>
      </c>
      <c r="H11" s="9" t="str">
        <f>IF($B11="","",IF($G11&lt;Settings!$C$7,"Past due","Current"))</f>
        <v>Current</v>
      </c>
    </row>
    <row r="12" spans="2:8">
      <c r="C12" s="5"/>
      <c r="F12" s="6"/>
      <c r="G12" s="10">
        <f>IF($B12="","",$C12+30)</f>
        <v/>
      </c>
      <c r="H12" s="9">
        <f>IF($B12="","",IF($G12&lt;Settings!$C$7,"Past due","Current"))</f>
        <v/>
      </c>
    </row>
    <row r="13" spans="2:8">
      <c r="C13" s="5"/>
      <c r="F13" s="6"/>
      <c r="G13" s="10">
        <f>IF($B13="","",$C13+30)</f>
        <v/>
      </c>
      <c r="H13" s="9">
        <f>IF($B13="","",IF($G13&lt;Settings!$C$7,"Past due","Current"))</f>
        <v/>
      </c>
    </row>
    <row r="14" spans="2:8">
      <c r="C14" s="5"/>
      <c r="F14" s="6"/>
      <c r="G14" s="10">
        <f>IF($B14="","",$C14+30)</f>
        <v/>
      </c>
      <c r="H14" s="9">
        <f>IF($B14="","",IF($G14&lt;Settings!$C$7,"Past due","Current"))</f>
        <v/>
      </c>
    </row>
    <row r="15" spans="2:8">
      <c r="C15" s="5"/>
      <c r="F15" s="6"/>
      <c r="G15" s="10">
        <f>IF($B15="","",$C15+30)</f>
        <v/>
      </c>
      <c r="H15" s="9">
        <f>IF($B15="","",IF($G15&lt;Settings!$C$7,"Past due","Current"))</f>
        <v/>
      </c>
    </row>
    <row r="16" spans="2:8">
      <c r="C16" s="5"/>
      <c r="F16" s="6"/>
      <c r="G16" s="10">
        <f>IF($B16="","",$C16+30)</f>
        <v/>
      </c>
      <c r="H16" s="9">
        <f>IF($B16="","",IF($G16&lt;Settings!$C$7,"Past due","Current"))</f>
        <v/>
      </c>
    </row>
    <row r="17" spans="3:8">
      <c r="C17" s="5"/>
      <c r="F17" s="6"/>
      <c r="G17" s="10">
        <f>IF($B17="","",$C17+30)</f>
        <v/>
      </c>
      <c r="H17" s="9">
        <f>IF($B17="","",IF($G17&lt;Settings!$C$7,"Past due","Current"))</f>
        <v/>
      </c>
    </row>
    <row r="18" spans="3:8">
      <c r="C18" s="5"/>
      <c r="F18" s="6"/>
      <c r="G18" s="10">
        <f>IF($B18="","",$C18+30)</f>
        <v/>
      </c>
      <c r="H18" s="9">
        <f>IF($B18="","",IF($G18&lt;Settings!$C$7,"Past due","Current"))</f>
        <v/>
      </c>
    </row>
    <row r="19" spans="3:8">
      <c r="C19" s="5"/>
      <c r="F19" s="6"/>
      <c r="G19" s="10">
        <f>IF($B19="","",$C19+30)</f>
        <v/>
      </c>
      <c r="H19" s="9">
        <f>IF($B19="","",IF($G19&lt;Settings!$C$7,"Past due","Current"))</f>
        <v/>
      </c>
    </row>
    <row r="20" spans="3:8">
      <c r="C20" s="5"/>
      <c r="F20" s="6"/>
      <c r="G20" s="10">
        <f>IF($B20="","",$C20+30)</f>
        <v/>
      </c>
      <c r="H20" s="9">
        <f>IF($B20="","",IF($G20&lt;Settings!$C$7,"Past due","Current"))</f>
        <v/>
      </c>
    </row>
    <row r="21" spans="3:8">
      <c r="C21" s="5"/>
      <c r="F21" s="6"/>
      <c r="G21" s="10">
        <f>IF($B21="","",$C21+30)</f>
        <v/>
      </c>
      <c r="H21" s="9">
        <f>IF($B21="","",IF($G21&lt;Settings!$C$7,"Past due","Current"))</f>
        <v/>
      </c>
    </row>
    <row r="22" spans="3:8">
      <c r="C22" s="5"/>
      <c r="F22" s="6"/>
      <c r="G22" s="10">
        <f>IF($B22="","",$C22+30)</f>
        <v/>
      </c>
      <c r="H22" s="9">
        <f>IF($B22="","",IF($G22&lt;Settings!$C$7,"Past due","Current"))</f>
        <v/>
      </c>
    </row>
    <row r="23" spans="3:8">
      <c r="C23" s="5"/>
      <c r="F23" s="6"/>
      <c r="G23" s="10">
        <f>IF($B23="","",$C23+30)</f>
        <v/>
      </c>
      <c r="H23" s="9">
        <f>IF($B23="","",IF($G23&lt;Settings!$C$7,"Past due","Current"))</f>
        <v/>
      </c>
    </row>
    <row r="24" spans="3:8">
      <c r="C24" s="5"/>
      <c r="F24" s="6"/>
      <c r="G24" s="10">
        <f>IF($B24="","",$C24+30)</f>
        <v/>
      </c>
      <c r="H24" s="9">
        <f>IF($B24="","",IF($G24&lt;Settings!$C$7,"Past due","Current"))</f>
        <v/>
      </c>
    </row>
    <row r="25" spans="3:8">
      <c r="C25" s="5"/>
      <c r="F25" s="6"/>
      <c r="G25" s="10">
        <f>IF($B25="","",$C25+30)</f>
        <v/>
      </c>
      <c r="H25" s="9">
        <f>IF($B25="","",IF($G25&lt;Settings!$C$7,"Past due","Current"))</f>
        <v/>
      </c>
    </row>
    <row r="26" spans="3:8">
      <c r="C26" s="5"/>
      <c r="F26" s="6"/>
      <c r="G26" s="10">
        <f>IF($B26="","",$C26+30)</f>
        <v/>
      </c>
      <c r="H26" s="9">
        <f>IF($B26="","",IF($G26&lt;Settings!$C$7,"Past due","Current"))</f>
        <v/>
      </c>
    </row>
    <row r="27" spans="3:8">
      <c r="C27" s="5"/>
      <c r="F27" s="6"/>
      <c r="G27" s="10">
        <f>IF($B27="","",$C27+30)</f>
        <v/>
      </c>
      <c r="H27" s="9">
        <f>IF($B27="","",IF($G27&lt;Settings!$C$7,"Past due","Current"))</f>
        <v/>
      </c>
    </row>
    <row r="28" spans="3:8">
      <c r="C28" s="5"/>
      <c r="F28" s="6"/>
      <c r="G28" s="10">
        <f>IF($B28="","",$C28+30)</f>
        <v/>
      </c>
      <c r="H28" s="9">
        <f>IF($B28="","",IF($G28&lt;Settings!$C$7,"Past due","Current"))</f>
        <v/>
      </c>
    </row>
    <row r="29" spans="3:8">
      <c r="C29" s="5"/>
      <c r="F29" s="6"/>
      <c r="G29" s="10">
        <f>IF($B29="","",$C29+30)</f>
        <v/>
      </c>
      <c r="H29" s="9">
        <f>IF($B29="","",IF($G29&lt;Settings!$C$7,"Past due","Current"))</f>
        <v/>
      </c>
    </row>
    <row r="30" spans="3:8">
      <c r="C30" s="5"/>
      <c r="F30" s="6"/>
      <c r="G30" s="10">
        <f>IF($B30="","",$C30+30)</f>
        <v/>
      </c>
      <c r="H30" s="9">
        <f>IF($B30="","",IF($G30&lt;Settings!$C$7,"Past due","Current"))</f>
        <v/>
      </c>
    </row>
    <row r="31" spans="3:8">
      <c r="C31" s="5"/>
      <c r="F31" s="6"/>
      <c r="G31" s="10">
        <f>IF($B31="","",$C31+30)</f>
        <v/>
      </c>
      <c r="H31" s="9">
        <f>IF($B31="","",IF($G31&lt;Settings!$C$7,"Past due","Current"))</f>
        <v/>
      </c>
    </row>
    <row r="32" spans="3:8">
      <c r="C32" s="5"/>
      <c r="F32" s="6"/>
      <c r="G32" s="10">
        <f>IF($B32="","",$C32+30)</f>
        <v/>
      </c>
      <c r="H32" s="9">
        <f>IF($B32="","",IF($G32&lt;Settings!$C$7,"Past due","Current"))</f>
        <v/>
      </c>
    </row>
    <row r="33" spans="3:8">
      <c r="C33" s="5"/>
      <c r="F33" s="6"/>
      <c r="G33" s="10">
        <f>IF($B33="","",$C33+30)</f>
        <v/>
      </c>
      <c r="H33" s="9">
        <f>IF($B33="","",IF($G33&lt;Settings!$C$7,"Past due","Current"))</f>
        <v/>
      </c>
    </row>
    <row r="34" spans="3:8">
      <c r="C34" s="5"/>
      <c r="F34" s="6"/>
      <c r="G34" s="10">
        <f>IF($B34="","",$C34+30)</f>
        <v/>
      </c>
      <c r="H34" s="9">
        <f>IF($B34="","",IF($G34&lt;Settings!$C$7,"Past due","Current"))</f>
        <v/>
      </c>
    </row>
    <row r="35" spans="3:8">
      <c r="C35" s="5"/>
      <c r="F35" s="6"/>
      <c r="G35" s="10">
        <f>IF($B35="","",$C35+30)</f>
        <v/>
      </c>
      <c r="H35" s="9">
        <f>IF($B35="","",IF($G35&lt;Settings!$C$7,"Past due","Current"))</f>
        <v/>
      </c>
    </row>
    <row r="36" spans="3:8">
      <c r="C36" s="5"/>
      <c r="F36" s="6"/>
      <c r="G36" s="10">
        <f>IF($B36="","",$C36+30)</f>
        <v/>
      </c>
      <c r="H36" s="9">
        <f>IF($B36="","",IF($G36&lt;Settings!$C$7,"Past due","Current"))</f>
        <v/>
      </c>
    </row>
    <row r="37" spans="3:8">
      <c r="C37" s="5"/>
      <c r="F37" s="6"/>
      <c r="G37" s="10">
        <f>IF($B37="","",$C37+30)</f>
        <v/>
      </c>
      <c r="H37" s="9">
        <f>IF($B37="","",IF($G37&lt;Settings!$C$7,"Past due","Current"))</f>
        <v/>
      </c>
    </row>
    <row r="38" spans="3:8">
      <c r="C38" s="5"/>
      <c r="F38" s="6"/>
      <c r="G38" s="10">
        <f>IF($B38="","",$C38+30)</f>
        <v/>
      </c>
      <c r="H38" s="9">
        <f>IF($B38="","",IF($G38&lt;Settings!$C$7,"Past due","Current"))</f>
        <v/>
      </c>
    </row>
    <row r="39" spans="3:8">
      <c r="C39" s="5"/>
      <c r="F39" s="6"/>
      <c r="G39" s="10">
        <f>IF($B39="","",$C39+30)</f>
        <v/>
      </c>
      <c r="H39" s="9">
        <f>IF($B39="","",IF($G39&lt;Settings!$C$7,"Past due","Current"))</f>
        <v/>
      </c>
    </row>
    <row r="40" spans="3:8">
      <c r="C40" s="5"/>
      <c r="F40" s="6"/>
      <c r="G40" s="10">
        <f>IF($B40="","",$C40+30)</f>
        <v/>
      </c>
      <c r="H40" s="9">
        <f>IF($B40="","",IF($G40&lt;Settings!$C$7,"Past due","Current"))</f>
        <v/>
      </c>
    </row>
    <row r="41" spans="3:8">
      <c r="C41" s="5"/>
      <c r="F41" s="6"/>
      <c r="G41" s="10">
        <f>IF($B41="","",$C41+30)</f>
        <v/>
      </c>
      <c r="H41" s="9">
        <f>IF($B41="","",IF($G41&lt;Settings!$C$7,"Past due","Current"))</f>
        <v/>
      </c>
    </row>
    <row r="42" spans="3:8">
      <c r="C42" s="5"/>
      <c r="F42" s="6"/>
      <c r="G42" s="10">
        <f>IF($B42="","",$C42+30)</f>
        <v/>
      </c>
      <c r="H42" s="9">
        <f>IF($B42="","",IF($G42&lt;Settings!$C$7,"Past due","Current"))</f>
        <v/>
      </c>
    </row>
    <row r="43" spans="3:8">
      <c r="C43" s="5"/>
      <c r="F43" s="6"/>
      <c r="G43" s="10">
        <f>IF($B43="","",$C43+30)</f>
        <v/>
      </c>
      <c r="H43" s="9">
        <f>IF($B43="","",IF($G43&lt;Settings!$C$7,"Past due","Current"))</f>
        <v/>
      </c>
    </row>
    <row r="44" spans="3:8">
      <c r="C44" s="5"/>
      <c r="F44" s="6"/>
      <c r="G44" s="10">
        <f>IF($B44="","",$C44+30)</f>
        <v/>
      </c>
      <c r="H44" s="9">
        <f>IF($B44="","",IF($G44&lt;Settings!$C$7,"Past due","Current"))</f>
        <v/>
      </c>
    </row>
    <row r="45" spans="3:8">
      <c r="C45" s="5"/>
      <c r="F45" s="6"/>
      <c r="G45" s="10">
        <f>IF($B45="","",$C45+30)</f>
        <v/>
      </c>
      <c r="H45" s="9">
        <f>IF($B45="","",IF($G45&lt;Settings!$C$7,"Past due","Current"))</f>
        <v/>
      </c>
    </row>
    <row r="46" spans="3:8">
      <c r="C46" s="5"/>
      <c r="F46" s="6"/>
      <c r="G46" s="10">
        <f>IF($B46="","",$C46+30)</f>
        <v/>
      </c>
      <c r="H46" s="9">
        <f>IF($B46="","",IF($G46&lt;Settings!$C$7,"Past due","Current"))</f>
        <v/>
      </c>
    </row>
    <row r="47" spans="3:8">
      <c r="C47" s="5"/>
      <c r="F47" s="6"/>
      <c r="G47" s="10">
        <f>IF($B47="","",$C47+30)</f>
        <v/>
      </c>
      <c r="H47" s="9">
        <f>IF($B47="","",IF($G47&lt;Settings!$C$7,"Past due","Current"))</f>
        <v/>
      </c>
    </row>
    <row r="48" spans="3:8">
      <c r="C48" s="5"/>
      <c r="F48" s="6"/>
      <c r="G48" s="10">
        <f>IF($B48="","",$C48+30)</f>
        <v/>
      </c>
      <c r="H48" s="9">
        <f>IF($B48="","",IF($G48&lt;Settings!$C$7,"Past due","Current"))</f>
        <v/>
      </c>
    </row>
    <row r="49" spans="3:8">
      <c r="C49" s="5"/>
      <c r="F49" s="6"/>
      <c r="G49" s="10">
        <f>IF($B49="","",$C49+30)</f>
        <v/>
      </c>
      <c r="H49" s="9">
        <f>IF($B49="","",IF($G49&lt;Settings!$C$7,"Past due","Current"))</f>
        <v/>
      </c>
    </row>
    <row r="50" spans="3:8">
      <c r="C50" s="5"/>
      <c r="F50" s="6"/>
      <c r="G50" s="10">
        <f>IF($B50="","",$C50+30)</f>
        <v/>
      </c>
      <c r="H50" s="9">
        <f>IF($B50="","",IF($G50&lt;Settings!$C$7,"Past due","Current"))</f>
        <v/>
      </c>
    </row>
    <row r="51" spans="3:8">
      <c r="C51" s="5"/>
      <c r="F51" s="6"/>
      <c r="G51" s="10">
        <f>IF($B51="","",$C51+30)</f>
        <v/>
      </c>
      <c r="H51" s="9">
        <f>IF($B51="","",IF($G51&lt;Settings!$C$7,"Past due","Current"))</f>
        <v/>
      </c>
    </row>
    <row r="52" spans="3:8">
      <c r="C52" s="5"/>
      <c r="F52" s="6"/>
      <c r="G52" s="10">
        <f>IF($B52="","",$C52+30)</f>
        <v/>
      </c>
      <c r="H52" s="9">
        <f>IF($B52="","",IF($G52&lt;Settings!$C$7,"Past due","Current"))</f>
        <v/>
      </c>
    </row>
    <row r="53" spans="3:8">
      <c r="C53" s="5"/>
      <c r="F53" s="6"/>
      <c r="G53" s="10">
        <f>IF($B53="","",$C53+30)</f>
        <v/>
      </c>
      <c r="H53" s="9">
        <f>IF($B53="","",IF($G53&lt;Settings!$C$7,"Past due","Current"))</f>
        <v/>
      </c>
    </row>
    <row r="54" spans="3:8">
      <c r="C54" s="5"/>
      <c r="F54" s="6"/>
      <c r="G54" s="10">
        <f>IF($B54="","",$C54+30)</f>
        <v/>
      </c>
      <c r="H54" s="9">
        <f>IF($B54="","",IF($G54&lt;Settings!$C$7,"Past due","Current"))</f>
        <v/>
      </c>
    </row>
    <row r="55" spans="3:8">
      <c r="C55" s="5"/>
      <c r="F55" s="6"/>
      <c r="G55" s="10">
        <f>IF($B55="","",$C55+30)</f>
        <v/>
      </c>
      <c r="H55" s="9">
        <f>IF($B55="","",IF($G55&lt;Settings!$C$7,"Past due","Current"))</f>
        <v/>
      </c>
    </row>
    <row r="56" spans="3:8">
      <c r="C56" s="5"/>
      <c r="F56" s="6"/>
      <c r="G56" s="10">
        <f>IF($B56="","",$C56+30)</f>
        <v/>
      </c>
      <c r="H56" s="9">
        <f>IF($B56="","",IF($G56&lt;Settings!$C$7,"Past due","Current"))</f>
        <v/>
      </c>
    </row>
    <row r="57" spans="3:8">
      <c r="C57" s="5"/>
      <c r="F57" s="6"/>
      <c r="G57" s="10">
        <f>IF($B57="","",$C57+30)</f>
        <v/>
      </c>
      <c r="H57" s="9">
        <f>IF($B57="","",IF($G57&lt;Settings!$C$7,"Past due","Current"))</f>
        <v/>
      </c>
    </row>
    <row r="58" spans="3:8">
      <c r="C58" s="5"/>
      <c r="F58" s="6"/>
      <c r="G58" s="10">
        <f>IF($B58="","",$C58+30)</f>
        <v/>
      </c>
      <c r="H58" s="9">
        <f>IF($B58="","",IF($G58&lt;Settings!$C$7,"Past due","Current"))</f>
        <v/>
      </c>
    </row>
    <row r="59" spans="3:8">
      <c r="C59" s="5"/>
      <c r="F59" s="6"/>
      <c r="G59" s="10">
        <f>IF($B59="","",$C59+30)</f>
        <v/>
      </c>
      <c r="H59" s="9">
        <f>IF($B59="","",IF($G59&lt;Settings!$C$7,"Past due","Current"))</f>
        <v/>
      </c>
    </row>
    <row r="60" spans="3:8">
      <c r="C60" s="5"/>
      <c r="F60" s="6"/>
      <c r="G60" s="10">
        <f>IF($B60="","",$C60+30)</f>
        <v/>
      </c>
      <c r="H60" s="9">
        <f>IF($B60="","",IF($G60&lt;Settings!$C$7,"Past due","Current"))</f>
        <v/>
      </c>
    </row>
    <row r="61" spans="3:8">
      <c r="C61" s="5"/>
      <c r="F61" s="6"/>
      <c r="G61" s="10">
        <f>IF($B61="","",$C61+30)</f>
        <v/>
      </c>
      <c r="H61" s="9">
        <f>IF($B61="","",IF($G61&lt;Settings!$C$7,"Past due","Current"))</f>
        <v/>
      </c>
    </row>
    <row r="62" spans="3:8">
      <c r="C62" s="5"/>
      <c r="F62" s="6"/>
      <c r="G62" s="10">
        <f>IF($B62="","",$C62+30)</f>
        <v/>
      </c>
      <c r="H62" s="9">
        <f>IF($B62="","",IF($G62&lt;Settings!$C$7,"Past due","Current"))</f>
        <v/>
      </c>
    </row>
    <row r="63" spans="3:8">
      <c r="C63" s="5"/>
      <c r="F63" s="6"/>
      <c r="G63" s="10">
        <f>IF($B63="","",$C63+30)</f>
        <v/>
      </c>
      <c r="H63" s="9">
        <f>IF($B63="","",IF($G63&lt;Settings!$C$7,"Past due","Current"))</f>
        <v/>
      </c>
    </row>
    <row r="64" spans="3:8">
      <c r="C64" s="5"/>
      <c r="F64" s="6"/>
      <c r="G64" s="10">
        <f>IF($B64="","",$C64+30)</f>
        <v/>
      </c>
      <c r="H64" s="9">
        <f>IF($B64="","",IF($G64&lt;Settings!$C$7,"Past due","Current"))</f>
        <v/>
      </c>
    </row>
    <row r="65" spans="3:8">
      <c r="C65" s="5"/>
      <c r="F65" s="6"/>
      <c r="G65" s="10">
        <f>IF($B65="","",$C65+30)</f>
        <v/>
      </c>
      <c r="H65" s="9">
        <f>IF($B65="","",IF($G65&lt;Settings!$C$7,"Past due","Current"))</f>
        <v/>
      </c>
    </row>
    <row r="66" spans="3:8">
      <c r="C66" s="5"/>
      <c r="F66" s="6"/>
      <c r="G66" s="10">
        <f>IF($B66="","",$C66+30)</f>
        <v/>
      </c>
      <c r="H66" s="9">
        <f>IF($B66="","",IF($G66&lt;Settings!$C$7,"Past due","Current"))</f>
        <v/>
      </c>
    </row>
    <row r="67" spans="3:8">
      <c r="C67" s="5"/>
      <c r="F67" s="6"/>
      <c r="G67" s="10">
        <f>IF($B67="","",$C67+30)</f>
        <v/>
      </c>
      <c r="H67" s="9">
        <f>IF($B67="","",IF($G67&lt;Settings!$C$7,"Past due","Current"))</f>
        <v/>
      </c>
    </row>
    <row r="68" spans="3:8">
      <c r="C68" s="5"/>
      <c r="F68" s="6"/>
      <c r="G68" s="10">
        <f>IF($B68="","",$C68+30)</f>
        <v/>
      </c>
      <c r="H68" s="9">
        <f>IF($B68="","",IF($G68&lt;Settings!$C$7,"Past due","Current"))</f>
        <v/>
      </c>
    </row>
    <row r="69" spans="3:8">
      <c r="C69" s="5"/>
      <c r="F69" s="6"/>
      <c r="G69" s="10">
        <f>IF($B69="","",$C69+30)</f>
        <v/>
      </c>
      <c r="H69" s="9">
        <f>IF($B69="","",IF($G69&lt;Settings!$C$7,"Past due","Current"))</f>
        <v/>
      </c>
    </row>
    <row r="70" spans="3:8">
      <c r="C70" s="5"/>
      <c r="F70" s="6"/>
      <c r="G70" s="10">
        <f>IF($B70="","",$C70+30)</f>
        <v/>
      </c>
      <c r="H70" s="9">
        <f>IF($B70="","",IF($G70&lt;Settings!$C$7,"Past due","Current"))</f>
        <v/>
      </c>
    </row>
    <row r="71" spans="3:8">
      <c r="C71" s="5"/>
      <c r="F71" s="6"/>
      <c r="G71" s="10">
        <f>IF($B71="","",$C71+30)</f>
        <v/>
      </c>
      <c r="H71" s="9">
        <f>IF($B71="","",IF($G71&lt;Settings!$C$7,"Past due","Current"))</f>
        <v/>
      </c>
    </row>
    <row r="72" spans="3:8">
      <c r="C72" s="5"/>
      <c r="F72" s="6"/>
      <c r="G72" s="10">
        <f>IF($B72="","",$C72+30)</f>
        <v/>
      </c>
      <c r="H72" s="9">
        <f>IF($B72="","",IF($G72&lt;Settings!$C$7,"Past due","Current"))</f>
        <v/>
      </c>
    </row>
    <row r="73" spans="3:8">
      <c r="C73" s="5"/>
      <c r="F73" s="6"/>
      <c r="G73" s="10">
        <f>IF($B73="","",$C73+30)</f>
        <v/>
      </c>
      <c r="H73" s="9">
        <f>IF($B73="","",IF($G73&lt;Settings!$C$7,"Past due","Current"))</f>
        <v/>
      </c>
    </row>
    <row r="74" spans="3:8">
      <c r="C74" s="5"/>
      <c r="F74" s="6"/>
      <c r="G74" s="10">
        <f>IF($B74="","",$C74+30)</f>
        <v/>
      </c>
      <c r="H74" s="9">
        <f>IF($B74="","",IF($G74&lt;Settings!$C$7,"Past due","Current"))</f>
        <v/>
      </c>
    </row>
    <row r="75" spans="3:8">
      <c r="C75" s="5"/>
      <c r="F75" s="6"/>
      <c r="G75" s="10">
        <f>IF($B75="","",$C75+30)</f>
        <v/>
      </c>
      <c r="H75" s="9">
        <f>IF($B75="","",IF($G75&lt;Settings!$C$7,"Past due","Current"))</f>
        <v/>
      </c>
    </row>
    <row r="76" spans="3:8">
      <c r="C76" s="5"/>
      <c r="F76" s="6"/>
      <c r="G76" s="10">
        <f>IF($B76="","",$C76+30)</f>
        <v/>
      </c>
      <c r="H76" s="9">
        <f>IF($B76="","",IF($G76&lt;Settings!$C$7,"Past due","Current"))</f>
        <v/>
      </c>
    </row>
    <row r="77" spans="3:8">
      <c r="C77" s="5"/>
      <c r="F77" s="6"/>
      <c r="G77" s="10">
        <f>IF($B77="","",$C77+30)</f>
        <v/>
      </c>
      <c r="H77" s="9">
        <f>IF($B77="","",IF($G77&lt;Settings!$C$7,"Past due","Current"))</f>
        <v/>
      </c>
    </row>
    <row r="78" spans="3:8">
      <c r="C78" s="5"/>
      <c r="F78" s="6"/>
      <c r="G78" s="10">
        <f>IF($B78="","",$C78+30)</f>
        <v/>
      </c>
      <c r="H78" s="9">
        <f>IF($B78="","",IF($G78&lt;Settings!$C$7,"Past due","Current"))</f>
        <v/>
      </c>
    </row>
    <row r="79" spans="3:8">
      <c r="C79" s="5"/>
      <c r="F79" s="6"/>
      <c r="G79" s="10">
        <f>IF($B79="","",$C79+30)</f>
        <v/>
      </c>
      <c r="H79" s="9">
        <f>IF($B79="","",IF($G79&lt;Settings!$C$7,"Past due","Current"))</f>
        <v/>
      </c>
    </row>
    <row r="80" spans="3:8">
      <c r="C80" s="5"/>
      <c r="F80" s="6"/>
      <c r="G80" s="10">
        <f>IF($B80="","",$C80+30)</f>
        <v/>
      </c>
      <c r="H80" s="9">
        <f>IF($B80="","",IF($G80&lt;Settings!$C$7,"Past due","Current"))</f>
        <v/>
      </c>
    </row>
    <row r="81" spans="3:8">
      <c r="C81" s="5"/>
      <c r="F81" s="6"/>
      <c r="G81" s="10">
        <f>IF($B81="","",$C81+30)</f>
        <v/>
      </c>
      <c r="H81" s="9">
        <f>IF($B81="","",IF($G81&lt;Settings!$C$7,"Past due","Current"))</f>
        <v/>
      </c>
    </row>
    <row r="82" spans="3:8">
      <c r="C82" s="5"/>
      <c r="F82" s="6"/>
      <c r="G82" s="10">
        <f>IF($B82="","",$C82+30)</f>
        <v/>
      </c>
      <c r="H82" s="9">
        <f>IF($B82="","",IF($G82&lt;Settings!$C$7,"Past due","Current"))</f>
        <v/>
      </c>
    </row>
    <row r="83" spans="3:8">
      <c r="C83" s="5"/>
      <c r="F83" s="6"/>
      <c r="G83" s="10">
        <f>IF($B83="","",$C83+30)</f>
        <v/>
      </c>
      <c r="H83" s="9">
        <f>IF($B83="","",IF($G83&lt;Settings!$C$7,"Past due","Current"))</f>
        <v/>
      </c>
    </row>
    <row r="84" spans="3:8">
      <c r="C84" s="5"/>
      <c r="F84" s="6"/>
      <c r="G84" s="10">
        <f>IF($B84="","",$C84+30)</f>
        <v/>
      </c>
      <c r="H84" s="9">
        <f>IF($B84="","",IF($G84&lt;Settings!$C$7,"Past due","Current"))</f>
        <v/>
      </c>
    </row>
    <row r="85" spans="3:8">
      <c r="C85" s="5"/>
      <c r="F85" s="6"/>
      <c r="G85" s="10">
        <f>IF($B85="","",$C85+30)</f>
        <v/>
      </c>
      <c r="H85" s="9">
        <f>IF($B85="","",IF($G85&lt;Settings!$C$7,"Past due","Current"))</f>
        <v/>
      </c>
    </row>
    <row r="86" spans="3:8">
      <c r="C86" s="5"/>
      <c r="F86" s="6"/>
      <c r="G86" s="10">
        <f>IF($B86="","",$C86+30)</f>
        <v/>
      </c>
      <c r="H86" s="9">
        <f>IF($B86="","",IF($G86&lt;Settings!$C$7,"Past due","Current"))</f>
        <v/>
      </c>
    </row>
    <row r="87" spans="3:8">
      <c r="C87" s="5"/>
      <c r="F87" s="6"/>
      <c r="G87" s="10">
        <f>IF($B87="","",$C87+30)</f>
        <v/>
      </c>
      <c r="H87" s="9">
        <f>IF($B87="","",IF($G87&lt;Settings!$C$7,"Past due","Current"))</f>
        <v/>
      </c>
    </row>
    <row r="88" spans="3:8">
      <c r="C88" s="5"/>
      <c r="F88" s="6"/>
      <c r="G88" s="10">
        <f>IF($B88="","",$C88+30)</f>
        <v/>
      </c>
      <c r="H88" s="9">
        <f>IF($B88="","",IF($G88&lt;Settings!$C$7,"Past due","Current"))</f>
        <v/>
      </c>
    </row>
    <row r="89" spans="3:8">
      <c r="C89" s="5"/>
      <c r="F89" s="6"/>
      <c r="G89" s="10">
        <f>IF($B89="","",$C89+30)</f>
        <v/>
      </c>
      <c r="H89" s="9">
        <f>IF($B89="","",IF($G89&lt;Settings!$C$7,"Past due","Current"))</f>
        <v/>
      </c>
    </row>
    <row r="90" spans="3:8">
      <c r="C90" s="5"/>
      <c r="F90" s="6"/>
      <c r="G90" s="10">
        <f>IF($B90="","",$C90+30)</f>
        <v/>
      </c>
      <c r="H90" s="9">
        <f>IF($B90="","",IF($G90&lt;Settings!$C$7,"Past due","Current"))</f>
        <v/>
      </c>
    </row>
    <row r="91" spans="3:8">
      <c r="C91" s="5"/>
      <c r="F91" s="6"/>
      <c r="G91" s="10">
        <f>IF($B91="","",$C91+30)</f>
        <v/>
      </c>
      <c r="H91" s="9">
        <f>IF($B91="","",IF($G91&lt;Settings!$C$7,"Past due","Current"))</f>
        <v/>
      </c>
    </row>
    <row r="92" spans="3:8">
      <c r="C92" s="5"/>
      <c r="F92" s="6"/>
      <c r="G92" s="10">
        <f>IF($B92="","",$C92+30)</f>
        <v/>
      </c>
      <c r="H92" s="9">
        <f>IF($B92="","",IF($G92&lt;Settings!$C$7,"Past due","Current"))</f>
        <v/>
      </c>
    </row>
    <row r="93" spans="3:8">
      <c r="C93" s="5"/>
      <c r="F93" s="6"/>
      <c r="G93" s="10">
        <f>IF($B93="","",$C93+30)</f>
        <v/>
      </c>
      <c r="H93" s="9">
        <f>IF($B93="","",IF($G93&lt;Settings!$C$7,"Past due","Current"))</f>
        <v/>
      </c>
    </row>
    <row r="94" spans="3:8">
      <c r="C94" s="5"/>
      <c r="F94" s="6"/>
      <c r="G94" s="10">
        <f>IF($B94="","",$C94+30)</f>
        <v/>
      </c>
      <c r="H94" s="9">
        <f>IF($B94="","",IF($G94&lt;Settings!$C$7,"Past due","Current"))</f>
        <v/>
      </c>
    </row>
    <row r="95" spans="3:8">
      <c r="C95" s="5"/>
      <c r="F95" s="6"/>
      <c r="G95" s="10">
        <f>IF($B95="","",$C95+30)</f>
        <v/>
      </c>
      <c r="H95" s="9">
        <f>IF($B95="","",IF($G95&lt;Settings!$C$7,"Past due","Current"))</f>
        <v/>
      </c>
    </row>
    <row r="96" spans="3:8">
      <c r="C96" s="5"/>
      <c r="F96" s="6"/>
      <c r="G96" s="10">
        <f>IF($B96="","",$C96+30)</f>
        <v/>
      </c>
      <c r="H96" s="9">
        <f>IF($B96="","",IF($G96&lt;Settings!$C$7,"Past due","Current"))</f>
        <v/>
      </c>
    </row>
    <row r="97" spans="3:8">
      <c r="C97" s="5"/>
      <c r="F97" s="6"/>
      <c r="G97" s="10">
        <f>IF($B97="","",$C97+30)</f>
        <v/>
      </c>
      <c r="H97" s="9">
        <f>IF($B97="","",IF($G97&lt;Settings!$C$7,"Past due","Current"))</f>
        <v/>
      </c>
    </row>
    <row r="98" spans="3:8">
      <c r="C98" s="5"/>
      <c r="F98" s="6"/>
      <c r="G98" s="10">
        <f>IF($B98="","",$C98+30)</f>
        <v/>
      </c>
      <c r="H98" s="9">
        <f>IF($B98="","",IF($G98&lt;Settings!$C$7,"Past due","Current"))</f>
        <v/>
      </c>
    </row>
    <row r="99" spans="3:8">
      <c r="C99" s="5"/>
      <c r="F99" s="6"/>
      <c r="G99" s="10">
        <f>IF($B99="","",$C99+30)</f>
        <v/>
      </c>
      <c r="H99" s="9">
        <f>IF($B99="","",IF($G99&lt;Settings!$C$7,"Past due","Current"))</f>
        <v/>
      </c>
    </row>
    <row r="100" spans="3:8">
      <c r="C100" s="5"/>
      <c r="F100" s="6"/>
      <c r="G100" s="10">
        <f>IF($B100="","",$C100+30)</f>
        <v/>
      </c>
      <c r="H100" s="9">
        <f>IF($B100="","",IF($G100&lt;Settings!$C$7,"Past due","Current"))</f>
        <v/>
      </c>
    </row>
    <row r="101" spans="3:8">
      <c r="C101" s="5"/>
      <c r="F101" s="6"/>
      <c r="G101" s="10">
        <f>IF($B101="","",$C101+30)</f>
        <v/>
      </c>
      <c r="H101" s="9">
        <f>IF($B101="","",IF($G101&lt;Settings!$C$7,"Past due","Current"))</f>
        <v/>
      </c>
    </row>
    <row r="102" spans="3:8">
      <c r="C102" s="5"/>
      <c r="F102" s="6"/>
      <c r="G102" s="10">
        <f>IF($B102="","",$C102+30)</f>
        <v/>
      </c>
      <c r="H102" s="9">
        <f>IF($B102="","",IF($G102&lt;Settings!$C$7,"Past due","Current"))</f>
        <v/>
      </c>
    </row>
    <row r="103" spans="3:8">
      <c r="C103" s="5"/>
      <c r="F103" s="6"/>
      <c r="G103" s="10">
        <f>IF($B103="","",$C103+30)</f>
        <v/>
      </c>
      <c r="H103" s="9">
        <f>IF($B103="","",IF($G103&lt;Settings!$C$7,"Past due","Current"))</f>
        <v/>
      </c>
    </row>
    <row r="104" spans="3:8">
      <c r="C104" s="5"/>
      <c r="F104" s="6"/>
      <c r="G104" s="10">
        <f>IF($B104="","",$C104+30)</f>
        <v/>
      </c>
      <c r="H104" s="9">
        <f>IF($B104="","",IF($G104&lt;Settings!$C$7,"Past due","Current"))</f>
        <v/>
      </c>
    </row>
    <row r="105" spans="3:8">
      <c r="C105" s="5"/>
      <c r="F105" s="6"/>
      <c r="G105" s="10">
        <f>IF($B105="","",$C105+30)</f>
        <v/>
      </c>
      <c r="H105" s="9">
        <f>IF($B105="","",IF($G105&lt;Settings!$C$7,"Past due","Current"))</f>
        <v/>
      </c>
    </row>
    <row r="106" spans="3:8">
      <c r="C106" s="5"/>
      <c r="F106" s="6"/>
      <c r="G106" s="10">
        <f>IF($B106="","",$C106+30)</f>
        <v/>
      </c>
      <c r="H106" s="9">
        <f>IF($B106="","",IF($G106&lt;Settings!$C$7,"Past due","Current"))</f>
        <v/>
      </c>
    </row>
    <row r="107" spans="3:8">
      <c r="C107" s="5"/>
      <c r="F107" s="6"/>
      <c r="G107" s="10">
        <f>IF($B107="","",$C107+30)</f>
        <v/>
      </c>
      <c r="H107" s="9">
        <f>IF($B107="","",IF($G107&lt;Settings!$C$7,"Past due","Current"))</f>
        <v/>
      </c>
    </row>
    <row r="108" spans="3:8">
      <c r="C108" s="5"/>
      <c r="F108" s="6"/>
      <c r="G108" s="10">
        <f>IF($B108="","",$C108+30)</f>
        <v/>
      </c>
      <c r="H108" s="9">
        <f>IF($B108="","",IF($G108&lt;Settings!$C$7,"Past due","Current"))</f>
        <v/>
      </c>
    </row>
    <row r="109" spans="3:8">
      <c r="C109" s="5"/>
      <c r="F109" s="6"/>
      <c r="G109" s="10">
        <f>IF($B109="","",$C109+30)</f>
        <v/>
      </c>
      <c r="H109" s="9">
        <f>IF($B109="","",IF($G109&lt;Settings!$C$7,"Past due","Current"))</f>
        <v/>
      </c>
    </row>
    <row r="110" spans="3:8">
      <c r="C110" s="5"/>
      <c r="F110" s="6"/>
      <c r="G110" s="10">
        <f>IF($B110="","",$C110+30)</f>
        <v/>
      </c>
      <c r="H110" s="9">
        <f>IF($B110="","",IF($G110&lt;Settings!$C$7,"Past due","Current"))</f>
        <v/>
      </c>
    </row>
    <row r="111" spans="3:8">
      <c r="C111" s="5"/>
      <c r="F111" s="6"/>
      <c r="G111" s="10">
        <f>IF($B111="","",$C111+30)</f>
        <v/>
      </c>
      <c r="H111" s="9">
        <f>IF($B111="","",IF($G111&lt;Settings!$C$7,"Past due","Current"))</f>
        <v/>
      </c>
    </row>
    <row r="112" spans="3:8">
      <c r="C112" s="5"/>
      <c r="F112" s="6"/>
      <c r="G112" s="10">
        <f>IF($B112="","",$C112+30)</f>
        <v/>
      </c>
      <c r="H112" s="9">
        <f>IF($B112="","",IF($G112&lt;Settings!$C$7,"Past due","Current"))</f>
        <v/>
      </c>
    </row>
    <row r="113" spans="3:8">
      <c r="C113" s="5"/>
      <c r="F113" s="6"/>
      <c r="G113" s="10">
        <f>IF($B113="","",$C113+30)</f>
        <v/>
      </c>
      <c r="H113" s="9">
        <f>IF($B113="","",IF($G113&lt;Settings!$C$7,"Past due","Current"))</f>
        <v/>
      </c>
    </row>
    <row r="114" spans="3:8">
      <c r="C114" s="5"/>
      <c r="F114" s="6"/>
      <c r="G114" s="10">
        <f>IF($B114="","",$C114+30)</f>
        <v/>
      </c>
      <c r="H114" s="9">
        <f>IF($B114="","",IF($G114&lt;Settings!$C$7,"Past due","Current"))</f>
        <v/>
      </c>
    </row>
    <row r="115" spans="3:8">
      <c r="C115" s="5"/>
      <c r="F115" s="6"/>
      <c r="G115" s="10">
        <f>IF($B115="","",$C115+30)</f>
        <v/>
      </c>
      <c r="H115" s="9">
        <f>IF($B115="","",IF($G115&lt;Settings!$C$7,"Past due","Current"))</f>
        <v/>
      </c>
    </row>
    <row r="116" spans="3:8">
      <c r="C116" s="5"/>
      <c r="F116" s="6"/>
      <c r="G116" s="10">
        <f>IF($B116="","",$C116+30)</f>
        <v/>
      </c>
      <c r="H116" s="9">
        <f>IF($B116="","",IF($G116&lt;Settings!$C$7,"Past due","Current"))</f>
        <v/>
      </c>
    </row>
    <row r="117" spans="3:8">
      <c r="C117" s="5"/>
      <c r="F117" s="6"/>
      <c r="G117" s="10">
        <f>IF($B117="","",$C117+30)</f>
        <v/>
      </c>
      <c r="H117" s="9">
        <f>IF($B117="","",IF($G117&lt;Settings!$C$7,"Past due","Current"))</f>
        <v/>
      </c>
    </row>
    <row r="118" spans="3:8">
      <c r="C118" s="5"/>
      <c r="F118" s="6"/>
      <c r="G118" s="10">
        <f>IF($B118="","",$C118+30)</f>
        <v/>
      </c>
      <c r="H118" s="9">
        <f>IF($B118="","",IF($G118&lt;Settings!$C$7,"Past due","Current"))</f>
        <v/>
      </c>
    </row>
    <row r="119" spans="3:8">
      <c r="C119" s="5"/>
      <c r="F119" s="6"/>
      <c r="G119" s="10">
        <f>IF($B119="","",$C119+30)</f>
        <v/>
      </c>
      <c r="H119" s="9">
        <f>IF($B119="","",IF($G119&lt;Settings!$C$7,"Past due","Current"))</f>
        <v/>
      </c>
    </row>
    <row r="120" spans="3:8">
      <c r="C120" s="5"/>
      <c r="F120" s="6"/>
      <c r="G120" s="10">
        <f>IF($B120="","",$C120+30)</f>
        <v/>
      </c>
      <c r="H120" s="9">
        <f>IF($B120="","",IF($G120&lt;Settings!$C$7,"Past due","Current"))</f>
        <v/>
      </c>
    </row>
    <row r="121" spans="3:8">
      <c r="C121" s="5"/>
      <c r="F121" s="6"/>
      <c r="G121" s="10">
        <f>IF($B121="","",$C121+30)</f>
        <v/>
      </c>
      <c r="H121" s="9">
        <f>IF($B121="","",IF($G121&lt;Settings!$C$7,"Past due","Current"))</f>
        <v/>
      </c>
    </row>
    <row r="122" spans="3:8">
      <c r="C122" s="5"/>
      <c r="F122" s="6"/>
      <c r="G122" s="10">
        <f>IF($B122="","",$C122+30)</f>
        <v/>
      </c>
      <c r="H122" s="9">
        <f>IF($B122="","",IF($G122&lt;Settings!$C$7,"Past due","Current"))</f>
        <v/>
      </c>
    </row>
    <row r="123" spans="3:8">
      <c r="C123" s="5"/>
      <c r="F123" s="6"/>
      <c r="G123" s="10">
        <f>IF($B123="","",$C123+30)</f>
        <v/>
      </c>
      <c r="H123" s="9">
        <f>IF($B123="","",IF($G123&lt;Settings!$C$7,"Past due","Current"))</f>
        <v/>
      </c>
    </row>
    <row r="124" spans="3:8">
      <c r="C124" s="5"/>
      <c r="F124" s="6"/>
      <c r="G124" s="10">
        <f>IF($B124="","",$C124+30)</f>
        <v/>
      </c>
      <c r="H124" s="9">
        <f>IF($B124="","",IF($G124&lt;Settings!$C$7,"Past due","Current"))</f>
        <v/>
      </c>
    </row>
    <row r="125" spans="3:8">
      <c r="C125" s="5"/>
      <c r="F125" s="6"/>
      <c r="G125" s="10">
        <f>IF($B125="","",$C125+30)</f>
        <v/>
      </c>
      <c r="H125" s="9">
        <f>IF($B125="","",IF($G125&lt;Settings!$C$7,"Past due","Current"))</f>
        <v/>
      </c>
    </row>
    <row r="126" spans="3:8">
      <c r="C126" s="5"/>
      <c r="F126" s="6"/>
      <c r="G126" s="10">
        <f>IF($B126="","",$C126+30)</f>
        <v/>
      </c>
      <c r="H126" s="9">
        <f>IF($B126="","",IF($G126&lt;Settings!$C$7,"Past due","Current"))</f>
        <v/>
      </c>
    </row>
    <row r="127" spans="3:8">
      <c r="C127" s="5"/>
      <c r="F127" s="6"/>
      <c r="G127" s="10">
        <f>IF($B127="","",$C127+30)</f>
        <v/>
      </c>
      <c r="H127" s="9">
        <f>IF($B127="","",IF($G127&lt;Settings!$C$7,"Past due","Current"))</f>
        <v/>
      </c>
    </row>
    <row r="128" spans="3:8">
      <c r="C128" s="5"/>
      <c r="F128" s="6"/>
      <c r="G128" s="10">
        <f>IF($B128="","",$C128+30)</f>
        <v/>
      </c>
      <c r="H128" s="9">
        <f>IF($B128="","",IF($G128&lt;Settings!$C$7,"Past due","Current"))</f>
        <v/>
      </c>
    </row>
    <row r="129" spans="3:8">
      <c r="C129" s="5"/>
      <c r="F129" s="6"/>
      <c r="G129" s="10">
        <f>IF($B129="","",$C129+30)</f>
        <v/>
      </c>
      <c r="H129" s="9">
        <f>IF($B129="","",IF($G129&lt;Settings!$C$7,"Past due","Current"))</f>
        <v/>
      </c>
    </row>
    <row r="130" spans="3:8">
      <c r="C130" s="5"/>
      <c r="F130" s="6"/>
      <c r="G130" s="10">
        <f>IF($B130="","",$C130+30)</f>
        <v/>
      </c>
      <c r="H130" s="9">
        <f>IF($B130="","",IF($G130&lt;Settings!$C$7,"Past due","Current"))</f>
        <v/>
      </c>
    </row>
    <row r="131" spans="3:8">
      <c r="C131" s="5"/>
      <c r="F131" s="6"/>
      <c r="G131" s="10">
        <f>IF($B131="","",$C131+30)</f>
        <v/>
      </c>
      <c r="H131" s="9">
        <f>IF($B131="","",IF($G131&lt;Settings!$C$7,"Past due","Current"))</f>
        <v/>
      </c>
    </row>
    <row r="132" spans="3:8">
      <c r="C132" s="5"/>
      <c r="F132" s="6"/>
      <c r="G132" s="10">
        <f>IF($B132="","",$C132+30)</f>
        <v/>
      </c>
      <c r="H132" s="9">
        <f>IF($B132="","",IF($G132&lt;Settings!$C$7,"Past due","Current"))</f>
        <v/>
      </c>
    </row>
    <row r="133" spans="3:8">
      <c r="C133" s="5"/>
      <c r="F133" s="6"/>
      <c r="G133" s="10">
        <f>IF($B133="","",$C133+30)</f>
        <v/>
      </c>
      <c r="H133" s="9">
        <f>IF($B133="","",IF($G133&lt;Settings!$C$7,"Past due","Current"))</f>
        <v/>
      </c>
    </row>
    <row r="134" spans="3:8">
      <c r="C134" s="5"/>
      <c r="F134" s="6"/>
      <c r="G134" s="10">
        <f>IF($B134="","",$C134+30)</f>
        <v/>
      </c>
      <c r="H134" s="9">
        <f>IF($B134="","",IF($G134&lt;Settings!$C$7,"Past due","Current"))</f>
        <v/>
      </c>
    </row>
    <row r="135" spans="3:8">
      <c r="C135" s="5"/>
      <c r="F135" s="6"/>
      <c r="G135" s="10">
        <f>IF($B135="","",$C135+30)</f>
        <v/>
      </c>
      <c r="H135" s="9">
        <f>IF($B135="","",IF($G135&lt;Settings!$C$7,"Past due","Current"))</f>
        <v/>
      </c>
    </row>
    <row r="136" spans="3:8">
      <c r="C136" s="5"/>
      <c r="F136" s="6"/>
      <c r="G136" s="10">
        <f>IF($B136="","",$C136+30)</f>
        <v/>
      </c>
      <c r="H136" s="9">
        <f>IF($B136="","",IF($G136&lt;Settings!$C$7,"Past due","Current"))</f>
        <v/>
      </c>
    </row>
    <row r="137" spans="3:8">
      <c r="C137" s="5"/>
      <c r="F137" s="6"/>
      <c r="G137" s="10">
        <f>IF($B137="","",$C137+30)</f>
        <v/>
      </c>
      <c r="H137" s="9">
        <f>IF($B137="","",IF($G137&lt;Settings!$C$7,"Past due","Current"))</f>
        <v/>
      </c>
    </row>
    <row r="138" spans="3:8">
      <c r="C138" s="5"/>
      <c r="F138" s="6"/>
      <c r="G138" s="10">
        <f>IF($B138="","",$C138+30)</f>
        <v/>
      </c>
      <c r="H138" s="9">
        <f>IF($B138="","",IF($G138&lt;Settings!$C$7,"Past due","Current"))</f>
        <v/>
      </c>
    </row>
    <row r="139" spans="3:8">
      <c r="C139" s="5"/>
      <c r="F139" s="6"/>
      <c r="G139" s="10">
        <f>IF($B139="","",$C139+30)</f>
        <v/>
      </c>
      <c r="H139" s="9">
        <f>IF($B139="","",IF($G139&lt;Settings!$C$7,"Past due","Current"))</f>
        <v/>
      </c>
    </row>
    <row r="140" spans="3:8">
      <c r="C140" s="5"/>
      <c r="F140" s="6"/>
      <c r="G140" s="10">
        <f>IF($B140="","",$C140+30)</f>
        <v/>
      </c>
      <c r="H140" s="9">
        <f>IF($B140="","",IF($G140&lt;Settings!$C$7,"Past due","Current"))</f>
        <v/>
      </c>
    </row>
    <row r="141" spans="3:8">
      <c r="C141" s="5"/>
      <c r="F141" s="6"/>
      <c r="G141" s="10">
        <f>IF($B141="","",$C141+30)</f>
        <v/>
      </c>
      <c r="H141" s="9">
        <f>IF($B141="","",IF($G141&lt;Settings!$C$7,"Past due","Current"))</f>
        <v/>
      </c>
    </row>
    <row r="142" spans="3:8">
      <c r="C142" s="5"/>
      <c r="F142" s="6"/>
      <c r="G142" s="10">
        <f>IF($B142="","",$C142+30)</f>
        <v/>
      </c>
      <c r="H142" s="9">
        <f>IF($B142="","",IF($G142&lt;Settings!$C$7,"Past due","Current"))</f>
        <v/>
      </c>
    </row>
    <row r="143" spans="3:8">
      <c r="C143" s="5"/>
      <c r="F143" s="6"/>
      <c r="G143" s="10">
        <f>IF($B143="","",$C143+30)</f>
        <v/>
      </c>
      <c r="H143" s="9">
        <f>IF($B143="","",IF($G143&lt;Settings!$C$7,"Past due","Current"))</f>
        <v/>
      </c>
    </row>
    <row r="144" spans="3:8">
      <c r="C144" s="5"/>
      <c r="F144" s="6"/>
      <c r="G144" s="10">
        <f>IF($B144="","",$C144+30)</f>
        <v/>
      </c>
      <c r="H144" s="9">
        <f>IF($B144="","",IF($G144&lt;Settings!$C$7,"Past due","Current"))</f>
        <v/>
      </c>
    </row>
    <row r="145" spans="3:8">
      <c r="C145" s="5"/>
      <c r="F145" s="6"/>
      <c r="G145" s="10">
        <f>IF($B145="","",$C145+30)</f>
        <v/>
      </c>
      <c r="H145" s="9">
        <f>IF($B145="","",IF($G145&lt;Settings!$C$7,"Past due","Current"))</f>
        <v/>
      </c>
    </row>
    <row r="146" spans="3:8">
      <c r="C146" s="5"/>
      <c r="F146" s="6"/>
      <c r="G146" s="10">
        <f>IF($B146="","",$C146+30)</f>
        <v/>
      </c>
      <c r="H146" s="9">
        <f>IF($B146="","",IF($G146&lt;Settings!$C$7,"Past due","Current"))</f>
        <v/>
      </c>
    </row>
    <row r="147" spans="3:8">
      <c r="C147" s="5"/>
      <c r="F147" s="6"/>
      <c r="G147" s="10">
        <f>IF($B147="","",$C147+30)</f>
        <v/>
      </c>
      <c r="H147" s="9">
        <f>IF($B147="","",IF($G147&lt;Settings!$C$7,"Past due","Current"))</f>
        <v/>
      </c>
    </row>
    <row r="148" spans="3:8">
      <c r="C148" s="5"/>
      <c r="F148" s="6"/>
      <c r="G148" s="10">
        <f>IF($B148="","",$C148+30)</f>
        <v/>
      </c>
      <c r="H148" s="9">
        <f>IF($B148="","",IF($G148&lt;Settings!$C$7,"Past due","Current"))</f>
        <v/>
      </c>
    </row>
    <row r="149" spans="3:8">
      <c r="C149" s="5"/>
      <c r="F149" s="6"/>
      <c r="G149" s="10">
        <f>IF($B149="","",$C149+30)</f>
        <v/>
      </c>
      <c r="H149" s="9">
        <f>IF($B149="","",IF($G149&lt;Settings!$C$7,"Past due","Current"))</f>
        <v/>
      </c>
    </row>
    <row r="150" spans="3:8">
      <c r="C150" s="5"/>
      <c r="F150" s="6"/>
      <c r="G150" s="10">
        <f>IF($B150="","",$C150+30)</f>
        <v/>
      </c>
      <c r="H150" s="9">
        <f>IF($B150="","",IF($G150&lt;Settings!$C$7,"Past due","Current"))</f>
        <v/>
      </c>
    </row>
    <row r="151" spans="3:8">
      <c r="C151" s="5"/>
      <c r="F151" s="6"/>
      <c r="G151" s="10">
        <f>IF($B151="","",$C151+30)</f>
        <v/>
      </c>
      <c r="H151" s="9">
        <f>IF($B151="","",IF($G151&lt;Settings!$C$7,"Past due","Current"))</f>
        <v/>
      </c>
    </row>
    <row r="152" spans="3:8">
      <c r="C152" s="5"/>
      <c r="F152" s="6"/>
      <c r="G152" s="10">
        <f>IF($B152="","",$C152+30)</f>
        <v/>
      </c>
      <c r="H152" s="9">
        <f>IF($B152="","",IF($G152&lt;Settings!$C$7,"Past due","Current"))</f>
        <v/>
      </c>
    </row>
    <row r="153" spans="3:8">
      <c r="C153" s="5"/>
      <c r="F153" s="6"/>
      <c r="G153" s="10">
        <f>IF($B153="","",$C153+30)</f>
        <v/>
      </c>
      <c r="H153" s="9">
        <f>IF($B153="","",IF($G153&lt;Settings!$C$7,"Past due","Current"))</f>
        <v/>
      </c>
    </row>
    <row r="154" spans="3:8">
      <c r="C154" s="5"/>
      <c r="F154" s="6"/>
      <c r="G154" s="10">
        <f>IF($B154="","",$C154+30)</f>
        <v/>
      </c>
      <c r="H154" s="9">
        <f>IF($B154="","",IF($G154&lt;Settings!$C$7,"Past due","Current"))</f>
        <v/>
      </c>
    </row>
    <row r="155" spans="3:8">
      <c r="C155" s="5"/>
      <c r="F155" s="6"/>
      <c r="G155" s="10">
        <f>IF($B155="","",$C155+30)</f>
        <v/>
      </c>
      <c r="H155" s="9">
        <f>IF($B155="","",IF($G155&lt;Settings!$C$7,"Past due","Current"))</f>
        <v/>
      </c>
    </row>
    <row r="156" spans="3:8">
      <c r="C156" s="5"/>
      <c r="F156" s="6"/>
      <c r="G156" s="10">
        <f>IF($B156="","",$C156+30)</f>
        <v/>
      </c>
      <c r="H156" s="9">
        <f>IF($B156="","",IF($G156&lt;Settings!$C$7,"Past due","Current"))</f>
        <v/>
      </c>
    </row>
    <row r="157" spans="3:8">
      <c r="C157" s="5"/>
      <c r="F157" s="6"/>
      <c r="G157" s="10">
        <f>IF($B157="","",$C157+30)</f>
        <v/>
      </c>
      <c r="H157" s="9">
        <f>IF($B157="","",IF($G157&lt;Settings!$C$7,"Past due","Current"))</f>
        <v/>
      </c>
    </row>
    <row r="158" spans="3:8">
      <c r="C158" s="5"/>
      <c r="F158" s="6"/>
      <c r="G158" s="10">
        <f>IF($B158="","",$C158+30)</f>
        <v/>
      </c>
      <c r="H158" s="9">
        <f>IF($B158="","",IF($G158&lt;Settings!$C$7,"Past due","Current"))</f>
        <v/>
      </c>
    </row>
    <row r="159" spans="3:8">
      <c r="C159" s="5"/>
      <c r="F159" s="6"/>
      <c r="G159" s="10">
        <f>IF($B159="","",$C159+30)</f>
        <v/>
      </c>
      <c r="H159" s="9">
        <f>IF($B159="","",IF($G159&lt;Settings!$C$7,"Past due","Current"))</f>
        <v/>
      </c>
    </row>
    <row r="160" spans="3:8">
      <c r="C160" s="5"/>
      <c r="F160" s="6"/>
      <c r="G160" s="10">
        <f>IF($B160="","",$C160+30)</f>
        <v/>
      </c>
      <c r="H160" s="9">
        <f>IF($B160="","",IF($G160&lt;Settings!$C$7,"Past due","Current"))</f>
        <v/>
      </c>
    </row>
    <row r="161" spans="3:8">
      <c r="C161" s="5"/>
      <c r="F161" s="6"/>
      <c r="G161" s="10">
        <f>IF($B161="","",$C161+30)</f>
        <v/>
      </c>
      <c r="H161" s="9">
        <f>IF($B161="","",IF($G161&lt;Settings!$C$7,"Past due","Current"))</f>
        <v/>
      </c>
    </row>
    <row r="162" spans="3:8">
      <c r="C162" s="5"/>
      <c r="F162" s="6"/>
      <c r="G162" s="10">
        <f>IF($B162="","",$C162+30)</f>
        <v/>
      </c>
      <c r="H162" s="9">
        <f>IF($B162="","",IF($G162&lt;Settings!$C$7,"Past due","Current"))</f>
        <v/>
      </c>
    </row>
    <row r="163" spans="3:8">
      <c r="C163" s="5"/>
      <c r="F163" s="6"/>
      <c r="G163" s="10">
        <f>IF($B163="","",$C163+30)</f>
        <v/>
      </c>
      <c r="H163" s="9">
        <f>IF($B163="","",IF($G163&lt;Settings!$C$7,"Past due","Current"))</f>
        <v/>
      </c>
    </row>
    <row r="164" spans="3:8">
      <c r="C164" s="5"/>
      <c r="F164" s="6"/>
      <c r="G164" s="10">
        <f>IF($B164="","",$C164+30)</f>
        <v/>
      </c>
      <c r="H164" s="9">
        <f>IF($B164="","",IF($G164&lt;Settings!$C$7,"Past due","Current"))</f>
        <v/>
      </c>
    </row>
    <row r="165" spans="3:8">
      <c r="C165" s="5"/>
      <c r="F165" s="6"/>
      <c r="G165" s="10">
        <f>IF($B165="","",$C165+30)</f>
        <v/>
      </c>
      <c r="H165" s="9">
        <f>IF($B165="","",IF($G165&lt;Settings!$C$7,"Past due","Current"))</f>
        <v/>
      </c>
    </row>
    <row r="166" spans="3:8">
      <c r="C166" s="5"/>
      <c r="F166" s="6"/>
      <c r="G166" s="10">
        <f>IF($B166="","",$C166+30)</f>
        <v/>
      </c>
      <c r="H166" s="9">
        <f>IF($B166="","",IF($G166&lt;Settings!$C$7,"Past due","Current"))</f>
        <v/>
      </c>
    </row>
    <row r="167" spans="3:8">
      <c r="C167" s="5"/>
      <c r="F167" s="6"/>
      <c r="G167" s="10">
        <f>IF($B167="","",$C167+30)</f>
        <v/>
      </c>
      <c r="H167" s="9">
        <f>IF($B167="","",IF($G167&lt;Settings!$C$7,"Past due","Current"))</f>
        <v/>
      </c>
    </row>
    <row r="168" spans="3:8">
      <c r="C168" s="5"/>
      <c r="F168" s="6"/>
      <c r="G168" s="10">
        <f>IF($B168="","",$C168+30)</f>
        <v/>
      </c>
      <c r="H168" s="9">
        <f>IF($B168="","",IF($G168&lt;Settings!$C$7,"Past due","Current"))</f>
        <v/>
      </c>
    </row>
    <row r="169" spans="3:8">
      <c r="C169" s="5"/>
      <c r="F169" s="6"/>
      <c r="G169" s="10">
        <f>IF($B169="","",$C169+30)</f>
        <v/>
      </c>
      <c r="H169" s="9">
        <f>IF($B169="","",IF($G169&lt;Settings!$C$7,"Past due","Current"))</f>
        <v/>
      </c>
    </row>
    <row r="170" spans="3:8">
      <c r="C170" s="5"/>
      <c r="F170" s="6"/>
      <c r="G170" s="10">
        <f>IF($B170="","",$C170+30)</f>
        <v/>
      </c>
      <c r="H170" s="9">
        <f>IF($B170="","",IF($G170&lt;Settings!$C$7,"Past due","Current"))</f>
        <v/>
      </c>
    </row>
    <row r="171" spans="3:8">
      <c r="C171" s="5"/>
      <c r="F171" s="6"/>
      <c r="G171" s="10">
        <f>IF($B171="","",$C171+30)</f>
        <v/>
      </c>
      <c r="H171" s="9">
        <f>IF($B171="","",IF($G171&lt;Settings!$C$7,"Past due","Current"))</f>
        <v/>
      </c>
    </row>
    <row r="172" spans="3:8">
      <c r="C172" s="5"/>
      <c r="F172" s="6"/>
      <c r="G172" s="10">
        <f>IF($B172="","",$C172+30)</f>
        <v/>
      </c>
      <c r="H172" s="9">
        <f>IF($B172="","",IF($G172&lt;Settings!$C$7,"Past due","Current"))</f>
        <v/>
      </c>
    </row>
    <row r="173" spans="3:8">
      <c r="C173" s="5"/>
      <c r="F173" s="6"/>
      <c r="G173" s="10">
        <f>IF($B173="","",$C173+30)</f>
        <v/>
      </c>
      <c r="H173" s="9">
        <f>IF($B173="","",IF($G173&lt;Settings!$C$7,"Past due","Current"))</f>
        <v/>
      </c>
    </row>
    <row r="174" spans="3:8">
      <c r="C174" s="5"/>
      <c r="F174" s="6"/>
      <c r="G174" s="10">
        <f>IF($B174="","",$C174+30)</f>
        <v/>
      </c>
      <c r="H174" s="9">
        <f>IF($B174="","",IF($G174&lt;Settings!$C$7,"Past due","Current"))</f>
        <v/>
      </c>
    </row>
    <row r="175" spans="3:8">
      <c r="C175" s="5"/>
      <c r="F175" s="6"/>
      <c r="G175" s="10">
        <f>IF($B175="","",$C175+30)</f>
        <v/>
      </c>
      <c r="H175" s="9">
        <f>IF($B175="","",IF($G175&lt;Settings!$C$7,"Past due","Current"))</f>
        <v/>
      </c>
    </row>
    <row r="176" spans="3:8">
      <c r="C176" s="5"/>
      <c r="F176" s="6"/>
      <c r="G176" s="10">
        <f>IF($B176="","",$C176+30)</f>
        <v/>
      </c>
      <c r="H176" s="9">
        <f>IF($B176="","",IF($G176&lt;Settings!$C$7,"Past due","Current"))</f>
        <v/>
      </c>
    </row>
    <row r="177" spans="3:8">
      <c r="C177" s="5"/>
      <c r="F177" s="6"/>
      <c r="G177" s="10">
        <f>IF($B177="","",$C177+30)</f>
        <v/>
      </c>
      <c r="H177" s="9">
        <f>IF($B177="","",IF($G177&lt;Settings!$C$7,"Past due","Current"))</f>
        <v/>
      </c>
    </row>
    <row r="178" spans="3:8">
      <c r="C178" s="5"/>
      <c r="F178" s="6"/>
      <c r="G178" s="10">
        <f>IF($B178="","",$C178+30)</f>
        <v/>
      </c>
      <c r="H178" s="9">
        <f>IF($B178="","",IF($G178&lt;Settings!$C$7,"Past due","Current"))</f>
        <v/>
      </c>
    </row>
    <row r="179" spans="3:8">
      <c r="C179" s="5"/>
      <c r="F179" s="6"/>
      <c r="G179" s="10">
        <f>IF($B179="","",$C179+30)</f>
        <v/>
      </c>
      <c r="H179" s="9">
        <f>IF($B179="","",IF($G179&lt;Settings!$C$7,"Past due","Current"))</f>
        <v/>
      </c>
    </row>
    <row r="180" spans="3:8">
      <c r="C180" s="5"/>
      <c r="F180" s="6"/>
      <c r="G180" s="10">
        <f>IF($B180="","",$C180+30)</f>
        <v/>
      </c>
      <c r="H180" s="9">
        <f>IF($B180="","",IF($G180&lt;Settings!$C$7,"Past due","Current"))</f>
        <v/>
      </c>
    </row>
    <row r="181" spans="3:8">
      <c r="C181" s="5"/>
      <c r="F181" s="6"/>
      <c r="G181" s="10">
        <f>IF($B181="","",$C181+30)</f>
        <v/>
      </c>
      <c r="H181" s="9">
        <f>IF($B181="","",IF($G181&lt;Settings!$C$7,"Past due","Current"))</f>
        <v/>
      </c>
    </row>
    <row r="182" spans="3:8">
      <c r="C182" s="5"/>
      <c r="F182" s="6"/>
      <c r="G182" s="10">
        <f>IF($B182="","",$C182+30)</f>
        <v/>
      </c>
      <c r="H182" s="9">
        <f>IF($B182="","",IF($G182&lt;Settings!$C$7,"Past due","Current"))</f>
        <v/>
      </c>
    </row>
    <row r="183" spans="3:8">
      <c r="C183" s="5"/>
      <c r="F183" s="6"/>
      <c r="G183" s="10">
        <f>IF($B183="","",$C183+30)</f>
        <v/>
      </c>
      <c r="H183" s="9">
        <f>IF($B183="","",IF($G183&lt;Settings!$C$7,"Past due","Current"))</f>
        <v/>
      </c>
    </row>
    <row r="184" spans="3:8">
      <c r="C184" s="5"/>
      <c r="F184" s="6"/>
      <c r="G184" s="10">
        <f>IF($B184="","",$C184+30)</f>
        <v/>
      </c>
      <c r="H184" s="9">
        <f>IF($B184="","",IF($G184&lt;Settings!$C$7,"Past due","Current"))</f>
        <v/>
      </c>
    </row>
    <row r="185" spans="3:8">
      <c r="C185" s="5"/>
      <c r="F185" s="6"/>
      <c r="G185" s="10">
        <f>IF($B185="","",$C185+30)</f>
        <v/>
      </c>
      <c r="H185" s="9">
        <f>IF($B185="","",IF($G185&lt;Settings!$C$7,"Past due","Current"))</f>
        <v/>
      </c>
    </row>
    <row r="186" spans="3:8">
      <c r="C186" s="5"/>
      <c r="F186" s="6"/>
      <c r="G186" s="10">
        <f>IF($B186="","",$C186+30)</f>
        <v/>
      </c>
      <c r="H186" s="9">
        <f>IF($B186="","",IF($G186&lt;Settings!$C$7,"Past due","Current"))</f>
        <v/>
      </c>
    </row>
    <row r="187" spans="3:8">
      <c r="C187" s="5"/>
      <c r="F187" s="6"/>
      <c r="G187" s="10">
        <f>IF($B187="","",$C187+30)</f>
        <v/>
      </c>
      <c r="H187" s="9">
        <f>IF($B187="","",IF($G187&lt;Settings!$C$7,"Past due","Current"))</f>
        <v/>
      </c>
    </row>
    <row r="188" spans="3:8">
      <c r="C188" s="5"/>
      <c r="F188" s="6"/>
      <c r="G188" s="10">
        <f>IF($B188="","",$C188+30)</f>
        <v/>
      </c>
      <c r="H188" s="9">
        <f>IF($B188="","",IF($G188&lt;Settings!$C$7,"Past due","Current"))</f>
        <v/>
      </c>
    </row>
    <row r="189" spans="3:8">
      <c r="C189" s="5"/>
      <c r="F189" s="6"/>
      <c r="G189" s="10">
        <f>IF($B189="","",$C189+30)</f>
        <v/>
      </c>
      <c r="H189" s="9">
        <f>IF($B189="","",IF($G189&lt;Settings!$C$7,"Past due","Current"))</f>
        <v/>
      </c>
    </row>
    <row r="190" spans="3:8">
      <c r="C190" s="5"/>
      <c r="F190" s="6"/>
      <c r="G190" s="10">
        <f>IF($B190="","",$C190+30)</f>
        <v/>
      </c>
      <c r="H190" s="9">
        <f>IF($B190="","",IF($G190&lt;Settings!$C$7,"Past due","Current"))</f>
        <v/>
      </c>
    </row>
    <row r="191" spans="3:8">
      <c r="C191" s="5"/>
      <c r="F191" s="6"/>
      <c r="G191" s="10">
        <f>IF($B191="","",$C191+30)</f>
        <v/>
      </c>
      <c r="H191" s="9">
        <f>IF($B191="","",IF($G191&lt;Settings!$C$7,"Past due","Current"))</f>
        <v/>
      </c>
    </row>
    <row r="192" spans="3:8">
      <c r="C192" s="5"/>
      <c r="F192" s="6"/>
      <c r="G192" s="10">
        <f>IF($B192="","",$C192+30)</f>
        <v/>
      </c>
      <c r="H192" s="9">
        <f>IF($B192="","",IF($G192&lt;Settings!$C$7,"Past due","Current"))</f>
        <v/>
      </c>
    </row>
    <row r="193" spans="3:8">
      <c r="C193" s="5"/>
      <c r="F193" s="6"/>
      <c r="G193" s="10">
        <f>IF($B193="","",$C193+30)</f>
        <v/>
      </c>
      <c r="H193" s="9">
        <f>IF($B193="","",IF($G193&lt;Settings!$C$7,"Past due","Current"))</f>
        <v/>
      </c>
    </row>
    <row r="194" spans="3:8">
      <c r="C194" s="5"/>
      <c r="F194" s="6"/>
      <c r="G194" s="10">
        <f>IF($B194="","",$C194+30)</f>
        <v/>
      </c>
      <c r="H194" s="9">
        <f>IF($B194="","",IF($G194&lt;Settings!$C$7,"Past due","Current"))</f>
        <v/>
      </c>
    </row>
    <row r="195" spans="3:8">
      <c r="C195" s="5"/>
      <c r="F195" s="6"/>
      <c r="G195" s="10">
        <f>IF($B195="","",$C195+30)</f>
        <v/>
      </c>
      <c r="H195" s="9">
        <f>IF($B195="","",IF($G195&lt;Settings!$C$7,"Past due","Current"))</f>
        <v/>
      </c>
    </row>
    <row r="196" spans="3:8">
      <c r="C196" s="5"/>
      <c r="F196" s="6"/>
      <c r="G196" s="10">
        <f>IF($B196="","",$C196+30)</f>
        <v/>
      </c>
      <c r="H196" s="9">
        <f>IF($B196="","",IF($G196&lt;Settings!$C$7,"Past due","Current"))</f>
        <v/>
      </c>
    </row>
    <row r="197" spans="3:8">
      <c r="C197" s="5"/>
      <c r="F197" s="6"/>
      <c r="G197" s="10">
        <f>IF($B197="","",$C197+30)</f>
        <v/>
      </c>
      <c r="H197" s="9">
        <f>IF($B197="","",IF($G197&lt;Settings!$C$7,"Past due","Current"))</f>
        <v/>
      </c>
    </row>
    <row r="198" spans="3:8">
      <c r="C198" s="5"/>
      <c r="F198" s="6"/>
      <c r="G198" s="10">
        <f>IF($B198="","",$C198+30)</f>
        <v/>
      </c>
      <c r="H198" s="9">
        <f>IF($B198="","",IF($G198&lt;Settings!$C$7,"Past due","Current"))</f>
        <v/>
      </c>
    </row>
    <row r="199" spans="3:8">
      <c r="C199" s="5"/>
      <c r="F199" s="6"/>
      <c r="G199" s="10">
        <f>IF($B199="","",$C199+30)</f>
        <v/>
      </c>
      <c r="H199" s="9">
        <f>IF($B199="","",IF($G199&lt;Settings!$C$7,"Past due","Current"))</f>
        <v/>
      </c>
    </row>
    <row r="200" spans="3:8">
      <c r="C200" s="5"/>
      <c r="F200" s="6"/>
      <c r="G200" s="10">
        <f>IF($B200="","",$C200+30)</f>
        <v/>
      </c>
      <c r="H200" s="9">
        <f>IF($B200="","",IF($G200&lt;Settings!$C$7,"Past due","Current"))</f>
        <v/>
      </c>
    </row>
    <row r="201" spans="3:8">
      <c r="C201" s="5"/>
      <c r="F201" s="6"/>
      <c r="G201" s="10">
        <f>IF($B201="","",$C201+30)</f>
        <v/>
      </c>
      <c r="H201" s="9">
        <f>IF($B201="","",IF($G201&lt;Settings!$C$7,"Past due","Current"))</f>
        <v/>
      </c>
    </row>
    <row r="202" spans="3:8">
      <c r="C202" s="5"/>
      <c r="F202" s="6"/>
      <c r="G202" s="10">
        <f>IF($B202="","",$C202+30)</f>
        <v/>
      </c>
      <c r="H202" s="9">
        <f>IF($B202="","",IF($G202&lt;Settings!$C$7,"Past due","Current"))</f>
        <v/>
      </c>
    </row>
    <row r="203" spans="3:8">
      <c r="C203" s="5"/>
      <c r="F203" s="6"/>
      <c r="G203" s="10">
        <f>IF($B203="","",$C203+30)</f>
        <v/>
      </c>
      <c r="H203" s="9">
        <f>IF($B203="","",IF($G203&lt;Settings!$C$7,"Past due","Current"))</f>
        <v/>
      </c>
    </row>
    <row r="204" spans="3:8">
      <c r="C204" s="5"/>
      <c r="F204" s="6"/>
      <c r="G204" s="10">
        <f>IF($B204="","",$C204+30)</f>
        <v/>
      </c>
      <c r="H204" s="9">
        <f>IF($B204="","",IF($G204&lt;Settings!$C$7,"Past due","Current"))</f>
        <v/>
      </c>
    </row>
  </sheetData>
  <autoFilter ref="B4:H205"/>
  <mergeCells count="1">
    <mergeCell ref="B2:H2"/>
  </mergeCells>
  <conditionalFormatting sqref="H5:H204">
    <cfRule type="cellIs" dxfId="1" priority="1" operator="equal">
      <formula>"Past due"</formula>
    </cfRule>
  </conditionalFormatting>
  <dataValidations count="1">
    <dataValidation type="list" allowBlank="1" showInputMessage="1" showErrorMessage="1" errorTitle="Invalid entry" error="Please pick a value from the list." promptTitle="Pick from the list" prompt="Values come from the master-data sheet." sqref="D5:D204">
      <formula1>Jobs!$B$5:$B$104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B2:H14"/>
  <sheetViews>
    <sheetView workbookViewId="0"/>
  </sheetViews>
  <sheetFormatPr defaultRowHeight="15"/>
  <cols>
    <col min="2" max="2" width="30.7109375" customWidth="1"/>
    <col min="3" max="3" width="44.7109375" customWidth="1"/>
    <col min="4" max="7" width="12.7109375" customWidth="1"/>
    <col min="8" max="8" width="13.7109375" customWidth="1"/>
  </cols>
  <sheetData>
    <row r="2" spans="2:8">
      <c r="B2" s="1" t="s">
        <v>281</v>
      </c>
      <c r="C2" s="1"/>
      <c r="D2" s="1"/>
      <c r="E2" s="1"/>
      <c r="F2" s="1"/>
      <c r="G2" s="1"/>
      <c r="H2" s="1"/>
    </row>
    <row r="4" spans="2:8" ht="28" customHeight="1">
      <c r="B4" s="2" t="s">
        <v>282</v>
      </c>
      <c r="C4" s="2" t="s">
        <v>30</v>
      </c>
      <c r="D4" s="2" t="s">
        <v>283</v>
      </c>
      <c r="E4" s="2" t="s">
        <v>284</v>
      </c>
      <c r="F4" s="2" t="s">
        <v>285</v>
      </c>
      <c r="G4" s="2" t="s">
        <v>286</v>
      </c>
      <c r="H4" s="2" t="s">
        <v>287</v>
      </c>
    </row>
    <row r="5" spans="2:8">
      <c r="B5" s="3" t="s">
        <v>288</v>
      </c>
      <c r="C5" s="3" t="s">
        <v>289</v>
      </c>
      <c r="D5" s="6">
        <v>1400</v>
      </c>
      <c r="E5" s="6">
        <v>1400</v>
      </c>
      <c r="F5" s="6">
        <v>1400</v>
      </c>
      <c r="G5" s="6">
        <v>1400</v>
      </c>
      <c r="H5" s="7">
        <f>SUM($D5:$G5)</f>
        <v>5600.0</v>
      </c>
    </row>
    <row r="6" spans="2:8">
      <c r="B6" s="3" t="s">
        <v>290</v>
      </c>
      <c r="C6" s="3" t="s">
        <v>291</v>
      </c>
      <c r="D6" s="6">
        <v>850</v>
      </c>
      <c r="E6" s="6">
        <v>850</v>
      </c>
      <c r="F6" s="6">
        <v>850</v>
      </c>
      <c r="G6" s="6">
        <v>850</v>
      </c>
      <c r="H6" s="7">
        <f>SUM($D6:$G6)</f>
        <v>3400.0</v>
      </c>
    </row>
    <row r="7" spans="2:8">
      <c r="B7" s="3" t="s">
        <v>292</v>
      </c>
      <c r="C7" s="3" t="s">
        <v>293</v>
      </c>
      <c r="D7" s="6">
        <v>1150</v>
      </c>
      <c r="E7" s="6">
        <v>1150</v>
      </c>
      <c r="F7" s="6">
        <v>1150</v>
      </c>
      <c r="G7" s="6">
        <v>1150</v>
      </c>
      <c r="H7" s="7">
        <f>SUM($D7:$G7)</f>
        <v>4600.0</v>
      </c>
    </row>
    <row r="8" spans="2:8">
      <c r="B8" s="3" t="s">
        <v>294</v>
      </c>
      <c r="C8" s="3" t="s">
        <v>295</v>
      </c>
      <c r="D8" s="7">
        <f>SUMIFS(Timesheets!$J$5:$J$1004,Timesheets!$F$5:$F$1004,"OH",Timesheets!$C$5:$C$1004,"&gt;="&amp;DATE(2026,3,1),Timesheets!$C$5:$C$1004,"&lt;"&amp;DATE(2026,4,1))</f>
        <v>240.0</v>
      </c>
      <c r="E8" s="7">
        <f>SUMIFS(Timesheets!$J$5:$J$1004,Timesheets!$F$5:$F$1004,"OH",Timesheets!$C$5:$C$1004,"&gt;="&amp;DATE(2026,4,1),Timesheets!$C$5:$C$1004,"&lt;"&amp;DATE(2026,5,1))</f>
        <v>240.0</v>
      </c>
      <c r="F8" s="7">
        <f>SUMIFS(Timesheets!$J$5:$J$1004,Timesheets!$F$5:$F$1004,"OH",Timesheets!$C$5:$C$1004,"&gt;="&amp;DATE(2026,5,1),Timesheets!$C$5:$C$1004,"&lt;"&amp;DATE(2026,6,1))</f>
        <v>240.0</v>
      </c>
      <c r="G8" s="7">
        <f>SUMIFS(Timesheets!$J$5:$J$1004,Timesheets!$F$5:$F$1004,"OH",Timesheets!$C$5:$C$1004,"&gt;="&amp;DATE(2026,6,1),Timesheets!$C$5:$C$1004,"&lt;"&amp;DATE(2026,7,1))</f>
        <v>240.0</v>
      </c>
      <c r="H8" s="7">
        <f>SUM($D8:$G8)</f>
        <v>960.0</v>
      </c>
    </row>
    <row r="9" spans="2:8">
      <c r="B9" s="3" t="s">
        <v>296</v>
      </c>
      <c r="C9" s="3" t="s">
        <v>297</v>
      </c>
      <c r="D9" s="6">
        <v>380</v>
      </c>
      <c r="E9" s="6">
        <v>420</v>
      </c>
      <c r="F9" s="6">
        <v>350</v>
      </c>
      <c r="G9" s="6">
        <v>410</v>
      </c>
      <c r="H9" s="7">
        <f>SUM($D9:$G9)</f>
        <v>1560.0</v>
      </c>
    </row>
    <row r="10" spans="2:8">
      <c r="B10" s="3" t="s">
        <v>298</v>
      </c>
      <c r="C10" s="3" t="s">
        <v>299</v>
      </c>
      <c r="D10" s="6">
        <v>260</v>
      </c>
      <c r="E10" s="6">
        <v>260</v>
      </c>
      <c r="F10" s="6">
        <v>260</v>
      </c>
      <c r="G10" s="6">
        <v>260</v>
      </c>
      <c r="H10" s="7">
        <f>SUM($D10:$G10)</f>
        <v>1040.0</v>
      </c>
    </row>
    <row r="11" spans="2:8">
      <c r="B11" s="3" t="s">
        <v>300</v>
      </c>
      <c r="C11" s="3" t="s">
        <v>301</v>
      </c>
      <c r="D11" s="6">
        <v>0</v>
      </c>
      <c r="E11" s="6">
        <v>650</v>
      </c>
      <c r="F11" s="6">
        <v>0</v>
      </c>
      <c r="G11" s="6">
        <v>300</v>
      </c>
      <c r="H11" s="7">
        <f>SUM($D11:$G11)</f>
        <v>950.0</v>
      </c>
    </row>
    <row r="12" spans="2:8">
      <c r="B12" s="3" t="s">
        <v>302</v>
      </c>
      <c r="C12" s="3" t="s">
        <v>303</v>
      </c>
      <c r="D12" s="7">
        <f>SUM(D$5:D$11)</f>
        <v>4280.0</v>
      </c>
      <c r="E12" s="7">
        <f>SUM(E$5:E$11)</f>
        <v>4970.0</v>
      </c>
      <c r="F12" s="7">
        <f>SUM(F$5:F$11)</f>
        <v>4250.0</v>
      </c>
      <c r="G12" s="7">
        <f>SUM(G$5:G$11)</f>
        <v>4610.0</v>
      </c>
      <c r="H12" s="7">
        <f>SUM($H$5:$H$11)</f>
        <v>18110.0</v>
      </c>
    </row>
    <row r="13" spans="2:8">
      <c r="B13" s="3" t="s">
        <v>304</v>
      </c>
      <c r="C13" s="3" t="s">
        <v>305</v>
      </c>
      <c r="D13" s="7">
        <f>SUMIFS(Timesheets!$J$5:$J$1004,Timesheets!$F$5:$F$1004,"&lt;&gt;OH",Timesheets!$C$5:$C$1004,"&gt;="&amp;DATE(2026,3,1),Timesheets!$C$5:$C$1004,"&lt;"&amp;DATE(2026,4,1))+SUMIFS('Cost Log'!$I$5:$I$1004,'Cost Log'!$C$5:$C$1004,"&gt;="&amp;DATE(2026,3,1),'Cost Log'!$C$5:$C$1004,"&lt;"&amp;DATE(2026,4,1))</f>
        <v>12960.0</v>
      </c>
      <c r="E13" s="7">
        <f>SUMIFS(Timesheets!$J$5:$J$1004,Timesheets!$F$5:$F$1004,"&lt;&gt;OH",Timesheets!$C$5:$C$1004,"&gt;="&amp;DATE(2026,4,1),Timesheets!$C$5:$C$1004,"&lt;"&amp;DATE(2026,5,1))+SUMIFS('Cost Log'!$I$5:$I$1004,'Cost Log'!$C$5:$C$1004,"&gt;="&amp;DATE(2026,4,1),'Cost Log'!$C$5:$C$1004,"&lt;"&amp;DATE(2026,5,1))</f>
        <v>19815.0</v>
      </c>
      <c r="F13" s="7">
        <f>SUMIFS(Timesheets!$J$5:$J$1004,Timesheets!$F$5:$F$1004,"&lt;&gt;OH",Timesheets!$C$5:$C$1004,"&gt;="&amp;DATE(2026,5,1),Timesheets!$C$5:$C$1004,"&lt;"&amp;DATE(2026,6,1))+SUMIFS('Cost Log'!$I$5:$I$1004,'Cost Log'!$C$5:$C$1004,"&gt;="&amp;DATE(2026,5,1),'Cost Log'!$C$5:$C$1004,"&lt;"&amp;DATE(2026,6,1))</f>
        <v>22790.0</v>
      </c>
      <c r="G13" s="7">
        <f>SUMIFS(Timesheets!$J$5:$J$1004,Timesheets!$F$5:$F$1004,"&lt;&gt;OH",Timesheets!$C$5:$C$1004,"&gt;="&amp;DATE(2026,6,1),Timesheets!$C$5:$C$1004,"&lt;"&amp;DATE(2026,7,1))+SUMIFS('Cost Log'!$I$5:$I$1004,'Cost Log'!$C$5:$C$1004,"&gt;="&amp;DATE(2026,6,1),'Cost Log'!$C$5:$C$1004,"&lt;"&amp;DATE(2026,7,1))</f>
        <v>53090.0</v>
      </c>
      <c r="H13" s="7">
        <f>SUM($D$13:$G$13)</f>
        <v>108655.0</v>
      </c>
    </row>
    <row r="14" spans="2:8">
      <c r="B14" s="3" t="s">
        <v>306</v>
      </c>
      <c r="C14" s="3" t="s">
        <v>307</v>
      </c>
      <c r="H14" s="8">
        <f>IFERROR($H$12/$H$13,0)</f>
        <v>0.16667433620173944</v>
      </c>
    </row>
  </sheetData>
  <mergeCells count="1">
    <mergeCell ref="B2: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K8"/>
  <sheetViews>
    <sheetView workbookViewId="0"/>
  </sheetViews>
  <sheetFormatPr defaultRowHeight="15"/>
  <cols>
    <col min="2" max="2" width="10.7109375" customWidth="1"/>
    <col min="3" max="3" width="26.7109375" customWidth="1"/>
    <col min="4" max="4" width="14.7109375" customWidth="1"/>
    <col min="5" max="5" width="13.7109375" customWidth="1"/>
    <col min="6" max="6" width="14.7109375" customWidth="1"/>
    <col min="7" max="7" width="12.7109375" customWidth="1"/>
    <col min="8" max="9" width="14.7109375" customWidth="1"/>
    <col min="10" max="10" width="15.7109375" customWidth="1"/>
    <col min="11" max="11" width="14.7109375" customWidth="1"/>
  </cols>
  <sheetData>
    <row r="2" spans="2:11">
      <c r="B2" s="1" t="s">
        <v>308</v>
      </c>
      <c r="C2" s="1"/>
      <c r="D2" s="1"/>
      <c r="E2" s="1"/>
      <c r="F2" s="1"/>
      <c r="G2" s="1"/>
      <c r="H2" s="1"/>
      <c r="I2" s="1"/>
      <c r="J2" s="1"/>
      <c r="K2" s="1"/>
    </row>
    <row r="4" spans="2:11" ht="28" customHeight="1">
      <c r="B4" s="2" t="s">
        <v>50</v>
      </c>
      <c r="C4" s="2" t="s">
        <v>51</v>
      </c>
      <c r="D4" s="2" t="s">
        <v>56</v>
      </c>
      <c r="E4" s="2" t="s">
        <v>169</v>
      </c>
      <c r="F4" s="2" t="s">
        <v>309</v>
      </c>
      <c r="G4" s="2" t="s">
        <v>310</v>
      </c>
      <c r="H4" s="2" t="s">
        <v>311</v>
      </c>
      <c r="I4" s="2" t="s">
        <v>312</v>
      </c>
      <c r="J4" s="2" t="s">
        <v>313</v>
      </c>
      <c r="K4" s="2" t="s">
        <v>314</v>
      </c>
    </row>
    <row r="5" spans="2:11">
      <c r="B5" s="3" t="s">
        <v>60</v>
      </c>
      <c r="C5" s="9" t="str">
        <f>VLOOKUP($B5,Jobs!$B$5:$K$104,2,FALSE)</f>
        <v>Maple Kitchen Renovation</v>
      </c>
      <c r="D5" s="7">
        <f>VLOOKUP($B5,Jobs!$B$5:$K$104,7,FALSE)</f>
        <v>96250.0</v>
      </c>
      <c r="E5" s="7">
        <f>VLOOKUP($B5,Jobs!$B$5:$K$104,8,FALSE)</f>
        <v>77000.0</v>
      </c>
      <c r="F5" s="7">
        <f>SUMIFS(Timesheets!$J$5:$J$1004,Timesheets!$F$5:$F$1004,$B5)+SUMIFS('Cost Log'!$I$5:$I$1004,'Cost Log'!$D$5:$D$1004,$B5)</f>
        <v>66490.0</v>
      </c>
      <c r="G5" s="8">
        <f>IFERROR($F5/$E5,0)</f>
        <v>0.8635064935064936</v>
      </c>
      <c r="H5" s="7">
        <f>ROUND($D5*$G5,2)</f>
        <v>83112.5</v>
      </c>
      <c r="I5" s="7">
        <f>SUMIF(Billings!$D$5:$D$1004,$B5,Billings!$F$5:$F$1004)</f>
        <v>82000.0</v>
      </c>
      <c r="J5" s="7">
        <f>$H5-$I5</f>
        <v>1112.5</v>
      </c>
      <c r="K5" s="9" t="str">
        <f>IF($D5&lt;=0,"",IF(ABS($J5)&gt;Settings!$C$8,"Review billing","OK"))</f>
        <v>OK</v>
      </c>
    </row>
    <row r="6" spans="2:11">
      <c r="B6" s="3" t="s">
        <v>65</v>
      </c>
      <c r="C6" s="9" t="str">
        <f>VLOOKUP($B6,Jobs!$B$5:$K$104,2,FALSE)</f>
        <v>Cedar Deck Replacement</v>
      </c>
      <c r="D6" s="7">
        <f>VLOOKUP($B6,Jobs!$B$5:$K$104,7,FALSE)</f>
        <v>20000.0</v>
      </c>
      <c r="E6" s="7">
        <f>VLOOKUP($B6,Jobs!$B$5:$K$104,8,FALSE)</f>
        <v>16100.0</v>
      </c>
      <c r="F6" s="7">
        <f>SUMIFS(Timesheets!$J$5:$J$1004,Timesheets!$F$5:$F$1004,$B6)+SUMIFS('Cost Log'!$I$5:$I$1004,'Cost Log'!$D$5:$D$1004,$B6)</f>
        <v>12990.0</v>
      </c>
      <c r="G6" s="8">
        <f>IFERROR($F6/$E6,0)</f>
        <v>0.8068322981366459</v>
      </c>
      <c r="H6" s="7">
        <f>ROUND($D6*$G6,2)</f>
        <v>16136.65</v>
      </c>
      <c r="I6" s="7">
        <f>SUMIF(Billings!$D$5:$D$1004,$B6,Billings!$F$5:$F$1004)</f>
        <v>20000.0</v>
      </c>
      <c r="J6" s="7">
        <f>$H6-$I6</f>
        <v>-3863.35</v>
      </c>
      <c r="K6" s="9" t="str">
        <f>IF($D6&lt;=0,"",IF(ABS($J6)&gt;Settings!$C$8,"Review billing","OK"))</f>
        <v>Review billing</v>
      </c>
    </row>
    <row r="7" spans="2:11">
      <c r="B7" s="3" t="s">
        <v>68</v>
      </c>
      <c r="C7" s="9" t="str">
        <f>VLOOKUP($B7,Jobs!$B$5:$K$104,2,FALSE)</f>
        <v>Primary Bath Suite Remodel</v>
      </c>
      <c r="D7" s="7">
        <f>VLOOKUP($B7,Jobs!$B$5:$K$104,7,FALSE)</f>
        <v>49000.0</v>
      </c>
      <c r="E7" s="7">
        <f>VLOOKUP($B7,Jobs!$B$5:$K$104,8,FALSE)</f>
        <v>39200.0</v>
      </c>
      <c r="F7" s="7">
        <f>SUMIFS(Timesheets!$J$5:$J$1004,Timesheets!$F$5:$F$1004,$B7)+SUMIFS('Cost Log'!$I$5:$I$1004,'Cost Log'!$D$5:$D$1004,$B7)</f>
        <v>29175.0</v>
      </c>
      <c r="G7" s="8">
        <f>IFERROR($F7/$E7,0)</f>
        <v>0.7442602040816326</v>
      </c>
      <c r="H7" s="7">
        <f>ROUND($D7*$G7,2)</f>
        <v>36468.75</v>
      </c>
      <c r="I7" s="7">
        <f>SUMIF(Billings!$D$5:$D$1004,$B7,Billings!$F$5:$F$1004)</f>
        <v>34000.0</v>
      </c>
      <c r="J7" s="7">
        <f>$H7-$I7</f>
        <v>2468.75</v>
      </c>
      <c r="K7" s="9" t="str">
        <f>IF($D7&lt;=0,"",IF(ABS($J7)&gt;Settings!$C$8,"Review billing","OK"))</f>
        <v>OK</v>
      </c>
    </row>
    <row r="8" spans="2:11">
      <c r="B8" s="3" t="s">
        <v>315</v>
      </c>
      <c r="D8" s="7">
        <f>SUM($D$5:$D$7)</f>
        <v>165250.0</v>
      </c>
      <c r="E8" s="7">
        <f>SUM($E$5:$E$7)</f>
        <v>132300.0</v>
      </c>
      <c r="F8" s="7">
        <f>SUM($F$5:$F$7)</f>
        <v>108655.0</v>
      </c>
      <c r="G8" s="8">
        <f>IFERROR($F8/$E8,0)</f>
        <v>0.8212773998488284</v>
      </c>
      <c r="H8" s="7">
        <f>SUM($H$5:$H$7)</f>
        <v>135717.9</v>
      </c>
      <c r="I8" s="7">
        <f>SUM($I$5:$I$7)</f>
        <v>136000.0</v>
      </c>
      <c r="J8" s="7">
        <f>$H8-$I8</f>
        <v>-282.1</v>
      </c>
    </row>
  </sheetData>
  <mergeCells count="1">
    <mergeCell ref="B2:K2"/>
  </mergeCells>
  <conditionalFormatting sqref="J5:J204">
    <cfRule type="cellIs" dxfId="1" priority="2" operator="lessThan">
      <formula>0</formula>
    </cfRule>
  </conditionalFormatting>
  <conditionalFormatting sqref="K5:K204">
    <cfRule type="cellIs" dxfId="1" priority="1" operator="equal">
      <formula>"Review billing"</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N8"/>
  <sheetViews>
    <sheetView workbookViewId="0"/>
  </sheetViews>
  <sheetFormatPr defaultRowHeight="15"/>
  <cols>
    <col min="2" max="2" width="10.7109375" customWidth="1"/>
    <col min="3" max="3" width="26.7109375" customWidth="1"/>
    <col min="4" max="4" width="10.7109375" customWidth="1"/>
    <col min="5" max="7" width="14.7109375" customWidth="1"/>
    <col min="8" max="8" width="15.7109375" customWidth="1"/>
    <col min="9" max="9" width="13.7109375" customWidth="1"/>
    <col min="10" max="11" width="14.7109375" customWidth="1"/>
    <col min="12" max="12" width="15.7109375" customWidth="1"/>
    <col min="13" max="13" width="11.7109375" customWidth="1"/>
    <col min="14" max="14" width="13.7109375" customWidth="1"/>
  </cols>
  <sheetData>
    <row r="2" spans="2:14">
      <c r="B2" s="1" t="s">
        <v>316</v>
      </c>
      <c r="C2" s="1"/>
      <c r="D2" s="1"/>
      <c r="E2" s="1"/>
      <c r="F2" s="1"/>
      <c r="G2" s="1"/>
      <c r="H2" s="1"/>
      <c r="I2" s="1"/>
      <c r="J2" s="1"/>
      <c r="K2" s="1"/>
      <c r="L2" s="1"/>
      <c r="M2" s="1"/>
      <c r="N2" s="1"/>
    </row>
    <row r="4" spans="2:14" ht="28" customHeight="1">
      <c r="B4" s="2" t="s">
        <v>50</v>
      </c>
      <c r="C4" s="2" t="s">
        <v>51</v>
      </c>
      <c r="D4" s="2" t="s">
        <v>53</v>
      </c>
      <c r="E4" s="2" t="s">
        <v>56</v>
      </c>
      <c r="F4" s="2" t="s">
        <v>317</v>
      </c>
      <c r="G4" s="2" t="s">
        <v>318</v>
      </c>
      <c r="H4" s="2" t="s">
        <v>319</v>
      </c>
      <c r="I4" s="2" t="s">
        <v>320</v>
      </c>
      <c r="J4" s="2" t="s">
        <v>321</v>
      </c>
      <c r="K4" s="2" t="s">
        <v>311</v>
      </c>
      <c r="L4" s="2" t="s">
        <v>322</v>
      </c>
      <c r="M4" s="2" t="s">
        <v>323</v>
      </c>
      <c r="N4" s="2" t="s">
        <v>324</v>
      </c>
    </row>
    <row r="5" spans="2:14">
      <c r="B5" s="3" t="s">
        <v>60</v>
      </c>
      <c r="C5" s="9" t="str">
        <f>VLOOKUP($B5,Jobs!$B$5:$K$104,2,FALSE)</f>
        <v>Maple Kitchen Renovation</v>
      </c>
      <c r="D5" s="9" t="str">
        <f>VLOOKUP($B5,Jobs!$B$5:$K$104,4,FALSE)</f>
        <v>Open</v>
      </c>
      <c r="E5" s="7">
        <f>VLOOKUP($B5,Jobs!$B$5:$K$104,7,FALSE)</f>
        <v>96250.0</v>
      </c>
      <c r="F5" s="7">
        <f>VLOOKUP($B5,Jobs!$B$5:$K$104,8,FALSE)</f>
        <v>77000.0</v>
      </c>
      <c r="G5" s="7">
        <f>VLOOKUP($B5,WIP!$B$5:$K$104,5,FALSE)</f>
        <v>66490.0</v>
      </c>
      <c r="H5" s="7">
        <f>$G5*'Overhead'!$H$14</f>
        <v>11082.176614053655</v>
      </c>
      <c r="I5" s="7">
        <f>$G5+$H5</f>
        <v>77572.17661405365</v>
      </c>
      <c r="J5" s="7">
        <f>$G5-$F5</f>
        <v>-10510.0</v>
      </c>
      <c r="K5" s="7">
        <f>VLOOKUP($B5,WIP!$B$5:$K$104,7,FALSE)</f>
        <v>83112.5</v>
      </c>
      <c r="L5" s="7">
        <f>$K5-$I5</f>
        <v>5540.32</v>
      </c>
      <c r="M5" s="8">
        <f>IFERROR($L5/$K5,0)</f>
        <v>0.06666053103860853</v>
      </c>
      <c r="N5" s="9" t="str">
        <f>IF($E5&lt;=0,"",IF($M5&lt;Settings!$C$10,"Below target","On target"))</f>
        <v>Below target</v>
      </c>
    </row>
    <row r="6" spans="2:14">
      <c r="B6" s="3" t="s">
        <v>65</v>
      </c>
      <c r="C6" s="9" t="str">
        <f>VLOOKUP($B6,Jobs!$B$5:$K$104,2,FALSE)</f>
        <v>Cedar Deck Replacement</v>
      </c>
      <c r="D6" s="9" t="str">
        <f>VLOOKUP($B6,Jobs!$B$5:$K$104,4,FALSE)</f>
        <v>Open</v>
      </c>
      <c r="E6" s="7">
        <f>VLOOKUP($B6,Jobs!$B$5:$K$104,7,FALSE)</f>
        <v>20000.0</v>
      </c>
      <c r="F6" s="7">
        <f>VLOOKUP($B6,Jobs!$B$5:$K$104,8,FALSE)</f>
        <v>16100.0</v>
      </c>
      <c r="G6" s="7">
        <f>VLOOKUP($B6,WIP!$B$5:$K$104,5,FALSE)</f>
        <v>12990.0</v>
      </c>
      <c r="H6" s="7">
        <f>$G6*'Overhead'!$H$14</f>
        <v>2165.0996272605953</v>
      </c>
      <c r="I6" s="7">
        <f>$G6+$H6</f>
        <v>15155.099627260595</v>
      </c>
      <c r="J6" s="7">
        <f>$G6-$F6</f>
        <v>-3110.0</v>
      </c>
      <c r="K6" s="7">
        <f>VLOOKUP($B6,WIP!$B$5:$K$104,7,FALSE)</f>
        <v>16136.65</v>
      </c>
      <c r="L6" s="7">
        <f>$K6-$I6</f>
        <v>981.55</v>
      </c>
      <c r="M6" s="8">
        <f>IFERROR($L6/$K6,0)</f>
        <v>0.0608273943315003</v>
      </c>
      <c r="N6" s="9" t="str">
        <f>IF($E6&lt;=0,"",IF($M6&lt;Settings!$C$10,"Below target","On target"))</f>
        <v>Below target</v>
      </c>
    </row>
    <row r="7" spans="2:14">
      <c r="B7" s="3" t="s">
        <v>68</v>
      </c>
      <c r="C7" s="9" t="str">
        <f>VLOOKUP($B7,Jobs!$B$5:$K$104,2,FALSE)</f>
        <v>Primary Bath Suite Remodel</v>
      </c>
      <c r="D7" s="9" t="str">
        <f>VLOOKUP($B7,Jobs!$B$5:$K$104,4,FALSE)</f>
        <v>Open</v>
      </c>
      <c r="E7" s="7">
        <f>VLOOKUP($B7,Jobs!$B$5:$K$104,7,FALSE)</f>
        <v>49000.0</v>
      </c>
      <c r="F7" s="7">
        <f>VLOOKUP($B7,Jobs!$B$5:$K$104,8,FALSE)</f>
        <v>39200.0</v>
      </c>
      <c r="G7" s="7">
        <f>VLOOKUP($B7,WIP!$B$5:$K$104,5,FALSE)</f>
        <v>29175.0</v>
      </c>
      <c r="H7" s="7">
        <f>$G7*'Overhead'!$H$14</f>
        <v>4862.723758685748</v>
      </c>
      <c r="I7" s="7">
        <f>$G7+$H7</f>
        <v>34037.72375868575</v>
      </c>
      <c r="J7" s="7">
        <f>$G7-$F7</f>
        <v>-10025.0</v>
      </c>
      <c r="K7" s="7">
        <f>VLOOKUP($B7,WIP!$B$5:$K$104,7,FALSE)</f>
        <v>36468.75</v>
      </c>
      <c r="L7" s="7">
        <f>$K7-$I7</f>
        <v>2431.03</v>
      </c>
      <c r="M7" s="8">
        <f>IFERROR($L7/$K7,0)</f>
        <v>0.06666053103860835</v>
      </c>
      <c r="N7" s="9" t="str">
        <f>IF($E7&lt;=0,"",IF($M7&lt;Settings!$C$10,"Below target","On target"))</f>
        <v>Below target</v>
      </c>
    </row>
    <row r="8" spans="2:14">
      <c r="B8" s="3" t="s">
        <v>315</v>
      </c>
      <c r="E8" s="7">
        <f>SUM($E$5:$E$7)</f>
        <v>165250.0</v>
      </c>
      <c r="F8" s="7">
        <f>SUM($F$5:$F$7)</f>
        <v>132300.0</v>
      </c>
      <c r="G8" s="7">
        <f>SUM($G$5:$G$7)</f>
        <v>108655.0</v>
      </c>
      <c r="H8" s="7">
        <f>SUM($H$5:$H$7)</f>
        <v>18110.0</v>
      </c>
      <c r="I8" s="7">
        <f>SUM($I$5:$I$7)</f>
        <v>126765.0</v>
      </c>
      <c r="J8" s="7">
        <f>$G8-$F8</f>
        <v>-23645.0</v>
      </c>
      <c r="K8" s="7">
        <f>SUM($K$5:$K$7)</f>
        <v>135717.9</v>
      </c>
      <c r="L8" s="7">
        <f>$K8-$I8</f>
        <v>8952.9</v>
      </c>
      <c r="M8" s="8">
        <f>IFERROR($L8/$K8,0)</f>
        <v>0.06596698003726845</v>
      </c>
    </row>
  </sheetData>
  <mergeCells count="1">
    <mergeCell ref="B2:N2"/>
  </mergeCells>
  <conditionalFormatting sqref="J5:J204">
    <cfRule type="cellIs" dxfId="1" priority="3" operator="greaterThan">
      <formula>0</formula>
    </cfRule>
  </conditionalFormatting>
  <conditionalFormatting sqref="N5:N204">
    <cfRule type="cellIs" dxfId="1" priority="1" operator="equal">
      <formula>"Below target"</formula>
    </cfRule>
    <cfRule type="cellIs" dxfId="0" priority="2" operator="equal">
      <formula>"On target"</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B2:I11"/>
  <sheetViews>
    <sheetView workbookViewId="0"/>
  </sheetViews>
  <sheetFormatPr defaultRowHeight="15"/>
  <cols>
    <col min="2" max="2" width="8.7109375" customWidth="1"/>
    <col min="3" max="3" width="18.7109375" customWidth="1"/>
    <col min="4" max="4" width="24.7109375" customWidth="1"/>
    <col min="5" max="5" width="11.7109375" customWidth="1"/>
    <col min="6" max="7" width="12.7109375" customWidth="1"/>
    <col min="8" max="8" width="11.7109375" customWidth="1"/>
    <col min="9" max="9" width="12.7109375" customWidth="1"/>
  </cols>
  <sheetData>
    <row r="2" spans="2:9">
      <c r="B2" s="1" t="s">
        <v>325</v>
      </c>
      <c r="C2" s="1"/>
      <c r="D2" s="1"/>
      <c r="E2" s="1"/>
      <c r="F2" s="1"/>
      <c r="G2" s="1"/>
      <c r="H2" s="1"/>
      <c r="I2" s="1"/>
    </row>
    <row r="4" spans="2:9" ht="28" customHeight="1">
      <c r="B4" s="2" t="s">
        <v>80</v>
      </c>
      <c r="C4" s="2" t="s">
        <v>139</v>
      </c>
      <c r="D4" s="2" t="s">
        <v>140</v>
      </c>
      <c r="E4" s="2" t="s">
        <v>326</v>
      </c>
      <c r="F4" s="2" t="s">
        <v>327</v>
      </c>
      <c r="G4" s="2" t="s">
        <v>328</v>
      </c>
      <c r="H4" s="2" t="s">
        <v>329</v>
      </c>
      <c r="I4" s="2" t="s">
        <v>182</v>
      </c>
    </row>
    <row r="5" spans="2:9">
      <c r="B5" s="3" t="s">
        <v>144</v>
      </c>
      <c r="C5" s="9" t="str">
        <f>VLOOKUP($B5,Employees!$B$5:$H$104,2,FALSE)</f>
        <v>Dana Whitfield</v>
      </c>
      <c r="D5" s="9" t="str">
        <f>VLOOKUP($B5,Employees!$B$5:$H$104,3,FALSE)</f>
        <v>Owner &amp; Project Lead</v>
      </c>
      <c r="E5" s="9">
        <f>SUMIFS(Timesheets!$H$5:$H$1004,Timesheets!$D$5:$D$1004,$B5,Timesheets!$F$5:$F$1004,"&lt;&gt;OH")</f>
        <v>11</v>
      </c>
      <c r="F5" s="9">
        <f>SUMIFS(Timesheets!$H$5:$H$1004,Timesheets!$D$5:$D$1004,$B5,Timesheets!$F$5:$F$1004,"OH")</f>
        <v>0</v>
      </c>
      <c r="G5" s="9">
        <f>$E5+$F5</f>
        <v>11</v>
      </c>
      <c r="H5" s="8">
        <f>IFERROR($E5/$G5,0)</f>
        <v>1.0</v>
      </c>
      <c r="I5" s="7">
        <f>SUMIFS(Timesheets!$J$5:$J$1004,Timesheets!$D$5:$D$1004,$B5)</f>
        <v>660.0</v>
      </c>
    </row>
    <row r="6" spans="2:9">
      <c r="B6" s="3" t="s">
        <v>148</v>
      </c>
      <c r="C6" s="9" t="str">
        <f>VLOOKUP($B6,Employees!$B$5:$H$104,2,FALSE)</f>
        <v>Marcus Reed</v>
      </c>
      <c r="D6" s="9" t="str">
        <f>VLOOKUP($B6,Employees!$B$5:$H$104,3,FALSE)</f>
        <v>Lead Carpenter</v>
      </c>
      <c r="E6" s="9">
        <f>SUMIFS(Timesheets!$H$5:$H$1004,Timesheets!$D$5:$D$1004,$B6,Timesheets!$F$5:$F$1004,"&lt;&gt;OH")</f>
        <v>44</v>
      </c>
      <c r="F6" s="9">
        <f>SUMIFS(Timesheets!$H$5:$H$1004,Timesheets!$D$5:$D$1004,$B6,Timesheets!$F$5:$F$1004,"OH")</f>
        <v>0</v>
      </c>
      <c r="G6" s="9">
        <f>$E6+$F6</f>
        <v>44</v>
      </c>
      <c r="H6" s="8">
        <f>IFERROR($E6/$G6,0)</f>
        <v>1.0</v>
      </c>
      <c r="I6" s="7">
        <f>SUMIFS(Timesheets!$J$5:$J$1004,Timesheets!$D$5:$D$1004,$B6)</f>
        <v>1980.0</v>
      </c>
    </row>
    <row r="7" spans="2:9">
      <c r="B7" s="3" t="s">
        <v>152</v>
      </c>
      <c r="C7" s="9" t="str">
        <f>VLOOKUP($B7,Employees!$B$5:$H$104,2,FALSE)</f>
        <v>Sofia Nguyen</v>
      </c>
      <c r="D7" s="9" t="str">
        <f>VLOOKUP($B7,Employees!$B$5:$H$104,3,FALSE)</f>
        <v>Carpenter</v>
      </c>
      <c r="E7" s="9">
        <f>SUMIFS(Timesheets!$H$5:$H$1004,Timesheets!$D$5:$D$1004,$B7,Timesheets!$F$5:$F$1004,"&lt;&gt;OH")</f>
        <v>37</v>
      </c>
      <c r="F7" s="9">
        <f>SUMIFS(Timesheets!$H$5:$H$1004,Timesheets!$D$5:$D$1004,$B7,Timesheets!$F$5:$F$1004,"OH")</f>
        <v>0</v>
      </c>
      <c r="G7" s="9">
        <f>$E7+$F7</f>
        <v>37</v>
      </c>
      <c r="H7" s="8">
        <f>IFERROR($E7/$G7,0)</f>
        <v>1.0</v>
      </c>
      <c r="I7" s="7">
        <f>SUMIFS(Timesheets!$J$5:$J$1004,Timesheets!$D$5:$D$1004,$B7)</f>
        <v>1480.0</v>
      </c>
    </row>
    <row r="8" spans="2:9">
      <c r="B8" s="3" t="s">
        <v>155</v>
      </c>
      <c r="C8" s="9" t="str">
        <f>VLOOKUP($B8,Employees!$B$5:$H$104,2,FALSE)</f>
        <v>Tyler Brooks</v>
      </c>
      <c r="D8" s="9" t="str">
        <f>VLOOKUP($B8,Employees!$B$5:$H$104,3,FALSE)</f>
        <v>Apprentice</v>
      </c>
      <c r="E8" s="9">
        <f>SUMIFS(Timesheets!$H$5:$H$1004,Timesheets!$D$5:$D$1004,$B8,Timesheets!$F$5:$F$1004,"&lt;&gt;OH")</f>
        <v>24</v>
      </c>
      <c r="F8" s="9">
        <f>SUMIFS(Timesheets!$H$5:$H$1004,Timesheets!$D$5:$D$1004,$B8,Timesheets!$F$5:$F$1004,"OH")</f>
        <v>0</v>
      </c>
      <c r="G8" s="9">
        <f>$E8+$F8</f>
        <v>24</v>
      </c>
      <c r="H8" s="8">
        <f>IFERROR($E8/$G8,0)</f>
        <v>1.0</v>
      </c>
      <c r="I8" s="7">
        <f>SUMIFS(Timesheets!$J$5:$J$1004,Timesheets!$D$5:$D$1004,$B8)</f>
        <v>600.0</v>
      </c>
    </row>
    <row r="9" spans="2:9">
      <c r="B9" s="3" t="s">
        <v>159</v>
      </c>
      <c r="C9" s="9" t="str">
        <f>VLOOKUP($B9,Employees!$B$5:$H$104,2,FALSE)</f>
        <v>Priya Patel</v>
      </c>
      <c r="D9" s="9" t="str">
        <f>VLOOKUP($B9,Employees!$B$5:$H$104,3,FALSE)</f>
        <v>Office &amp; Bookkeeping</v>
      </c>
      <c r="E9" s="9">
        <f>SUMIFS(Timesheets!$H$5:$H$1004,Timesheets!$D$5:$D$1004,$B9,Timesheets!$F$5:$F$1004,"&lt;&gt;OH")</f>
        <v>0</v>
      </c>
      <c r="F9" s="9">
        <f>SUMIFS(Timesheets!$H$5:$H$1004,Timesheets!$D$5:$D$1004,$B9,Timesheets!$F$5:$F$1004,"OH")</f>
        <v>32</v>
      </c>
      <c r="G9" s="9">
        <f>$E9+$F9</f>
        <v>32</v>
      </c>
      <c r="H9" s="8">
        <f>IFERROR($E9/$G9,0)</f>
        <v>0.0</v>
      </c>
      <c r="I9" s="7">
        <f>SUMIFS(Timesheets!$J$5:$J$1004,Timesheets!$D$5:$D$1004,$B9)</f>
        <v>960.0</v>
      </c>
    </row>
    <row r="10" spans="2:9">
      <c r="B10" s="3" t="s">
        <v>163</v>
      </c>
      <c r="C10" s="9" t="str">
        <f>VLOOKUP($B10,Employees!$B$5:$H$104,2,FALSE)</f>
        <v>Jamal Wright</v>
      </c>
      <c r="D10" s="9" t="str">
        <f>VLOOKUP($B10,Employees!$B$5:$H$104,3,FALSE)</f>
        <v>Laborer &amp; Site Support</v>
      </c>
      <c r="E10" s="9">
        <f>SUMIFS(Timesheets!$H$5:$H$1004,Timesheets!$D$5:$D$1004,$B10,Timesheets!$F$5:$F$1004,"&lt;&gt;OH")</f>
        <v>24</v>
      </c>
      <c r="F10" s="9">
        <f>SUMIFS(Timesheets!$H$5:$H$1004,Timesheets!$D$5:$D$1004,$B10,Timesheets!$F$5:$F$1004,"OH")</f>
        <v>0</v>
      </c>
      <c r="G10" s="9">
        <f>$E10+$F10</f>
        <v>24</v>
      </c>
      <c r="H10" s="8">
        <f>IFERROR($E10/$G10,0)</f>
        <v>1.0</v>
      </c>
      <c r="I10" s="7">
        <f>SUMIFS(Timesheets!$J$5:$J$1004,Timesheets!$D$5:$D$1004,$B10)</f>
        <v>840.0</v>
      </c>
    </row>
    <row r="11" spans="2:9">
      <c r="B11" s="3" t="s">
        <v>330</v>
      </c>
      <c r="E11" s="9">
        <f>SUM($E$5:$E$10)</f>
        <v>140</v>
      </c>
      <c r="F11" s="9">
        <f>SUM($F$5:$F$10)</f>
        <v>32</v>
      </c>
      <c r="G11" s="9">
        <f>SUM($G$5:$G$10)</f>
        <v>172</v>
      </c>
      <c r="H11" s="8">
        <f>IFERROR($E11/$G11,0)</f>
        <v>0.813953488372093</v>
      </c>
      <c r="I11" s="7">
        <f>SUM($I$5:$I$10)</f>
        <v>6520.0</v>
      </c>
    </row>
  </sheetData>
  <mergeCells count="1">
    <mergeCell ref="B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 Me</vt:lpstr>
      <vt:lpstr>Settings</vt:lpstr>
      <vt:lpstr>Jobs</vt:lpstr>
      <vt:lpstr>Cost Codes</vt:lpstr>
      <vt:lpstr>Employees</vt:lpstr>
      <vt:lpstr>Estimates</vt:lpstr>
      <vt:lpstr>Timesheets</vt:lpstr>
      <vt:lpstr>Cost Log</vt:lpstr>
      <vt:lpstr>Billings</vt:lpstr>
      <vt:lpstr>Overhead</vt:lpstr>
      <vt:lpstr>WIP</vt:lpstr>
      <vt:lpstr>Job P&amp;L</vt:lpstr>
      <vt:lpstr>Utilization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Ridgeline Remodels Job Costing (Teaching Model)</dc:title>
  <dc:creator/>
  <dc:description>Teaching workbook. Formula-only, macro-free .xlsx.</dc:description>
  <cp:lastModifiedBy/>
  <dcterms:created xsi:type="dcterms:W3CDTF">2026-09-22T06:10:27Z</dcterms:created>
  <dcterms:modified xsi:type="dcterms:W3CDTF">2026-09-22T06:10:27Z</dcterms:modified>
</cp:coreProperties>
</file>