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ettings" sheetId="2" r:id="rId2"/>
    <sheet name="Companies" sheetId="3" r:id="rId3"/>
    <sheet name="Contacts" sheetId="4" r:id="rId4"/>
    <sheet name="Leads" sheetId="5" r:id="rId5"/>
    <sheet name="Opportunities" sheetId="6" r:id="rId6"/>
    <sheet name="Activities" sheetId="7" r:id="rId7"/>
    <sheet name="Quotes" sheetId="8" r:id="rId8"/>
    <sheet name="Orders" sheetId="9" r:id="rId9"/>
    <sheet name="Invoices" sheetId="10" r:id="rId10"/>
    <sheet name="Payments" sheetId="11" r:id="rId11"/>
    <sheet name="Dashboard" sheetId="12" r:id="rId12"/>
  </sheets>
  <definedNames>
    <definedName name="_xlnm._FilterDatabase" localSheetId="6" hidden="1">Activities!$B$4:$J$205</definedName>
    <definedName name="_xlnm._FilterDatabase" localSheetId="9" hidden="1">Invoices!$B$4:$J$205</definedName>
    <definedName name="_xlnm._FilterDatabase" localSheetId="4" hidden="1">Leads!$B$4:$I$205</definedName>
    <definedName name="_xlnm._FilterDatabase" localSheetId="5" hidden="1">Opportunities!$B$4:$N$205</definedName>
    <definedName name="_xlnm._FilterDatabase" localSheetId="8" hidden="1">Orders!$B$4:$I$205</definedName>
    <definedName name="_xlnm._FilterDatabase" localSheetId="10" hidden="1">Payments!$B$4:$G$205</definedName>
    <definedName name="_xlnm._FilterDatabase" localSheetId="7" hidden="1">Quotes!$B$4:$J$205</definedName>
  </definedNames>
  <calcPr calcId="124519" fullCalcOnLoad="1"/>
</workbook>
</file>

<file path=xl/sharedStrings.xml><?xml version="1.0" encoding="utf-8"?>
<sst xmlns="http://schemas.openxmlformats.org/spreadsheetml/2006/main" count="312" uniqueCount="241">
  <si>
    <t>Northgate Coffee Roasters - Sales Pipeline &amp; CRM · Read Me</t>
  </si>
  <si>
    <t>Topic</t>
  </si>
  <si>
    <t>How to use this workbook</t>
  </si>
  <si>
    <t>What this file is</t>
  </si>
  <si>
    <t>A formula-only workbook: no macros and no VBA of any kind, so it opens without a security prompt in Excel, Google Sheets, or LibreOffice Calc. Everything is a plain formula, a dropdown, or conditional formatting - nothing needs to be enabled or installed.</t>
  </si>
  <si>
    <t>The lifecycle</t>
  </si>
  <si>
    <t>Companies and Contacts hold the master data. Leads captures every inquiry the day it arrives. Qualified leads become Opportunities with weighted pipeline stages (Prospecting - Qualified - Proposal - Negotiation - Won/Lost). Activities logs every call, email, and demo with a due date. Quotes become Orders when accepted, Orders become Invoices, and Payments settles them. Dashboard reports the numbers.</t>
  </si>
  <si>
    <t>Workflow</t>
  </si>
  <si>
    <t>1) Keep Companies and Contacts current. 2) Log each new inquiry on Leads with its source. 3) Open one row per live deal on Opportunities and keep the Stage column honest - it feeds the forecast. 4) Log every touch on Activities and mark it Y when done. 5) Quote, order, invoice, and record payments as the deal progresses.</t>
  </si>
  <si>
    <t>Entry rules</t>
  </si>
  <si>
    <t>Enter dates as real dates (Jun 12, 2026). Pick company codes, stages, and statuses from the dropdowns - never free-type them, or the lookups break. Mark Activities done with Y. Amounts are positive US dollars.</t>
  </si>
  <si>
    <t>Stage weights</t>
  </si>
  <si>
    <t>Every pipeline stage carries a weight (Settings rows 10-15). Weighted value = amount x weight; the sum across open deals is the weighted forecast. Weights are judgment calls - tune them to your own win history.</t>
  </si>
  <si>
    <t>Sales tax</t>
  </si>
  <si>
    <t>Amounts exclude sales tax. US sales-tax rules vary by state and by product or service type - confirm the treatment for your state with your state Department of Revenue before invoicing.</t>
  </si>
  <si>
    <t>Capacity</t>
  </si>
  <si>
    <t>Formulas aggregate rows 5 through 1004. The blank template pre-fills its formula columns down to row 204; beyond that, fill the formulas down further and extend every 5:1004 range to match.</t>
  </si>
  <si>
    <t>Where this ends</t>
  </si>
  <si>
    <t>When an invoice is open, receivables tracking starts. The companion accounts-receivable course picks up exactly where this workbook ends: open invoices, aging buckets, and collections.</t>
  </si>
  <si>
    <t>Boundaries</t>
  </si>
  <si>
    <t>Teaching model for a single-user small business: no multi-user permissions, approval workflow, audit log, or automatic backups. It is not a substitute for accounting software or professional advice.</t>
  </si>
  <si>
    <t>Model Parameters</t>
  </si>
  <si>
    <t>Parameter</t>
  </si>
  <si>
    <t>Value</t>
  </si>
  <si>
    <t>Notes</t>
  </si>
  <si>
    <t>Period start</t>
  </si>
  <si>
    <t>Pipeline history and the dashboard cover Jan 1 - Jun 30, 2026</t>
  </si>
  <si>
    <t>Period end (aging date)</t>
  </si>
  <si>
    <t>Overdue tests and aging compare against this fixed date, never TODAY()</t>
  </si>
  <si>
    <t>Quote validity (days)</t>
  </si>
  <si>
    <t>Quote expiry = quote date + this many days (Quotes column H)</t>
  </si>
  <si>
    <t>Credit terms</t>
  </si>
  <si>
    <t>NET 30</t>
  </si>
  <si>
    <t>Invoice due date = invoice date + 30 days (Invoices column G)</t>
  </si>
  <si>
    <t>Currency</t>
  </si>
  <si>
    <t>USD</t>
  </si>
  <si>
    <t>US dollars; amounts exclude sales tax (see the Read Me sheet)</t>
  </si>
  <si>
    <t>Prospecting</t>
  </si>
  <si>
    <t>Stage weight: list built, no real conversation yet</t>
  </si>
  <si>
    <t>Qualified</t>
  </si>
  <si>
    <t>Stage weight: needs, budget, and timeline confirmed</t>
  </si>
  <si>
    <t>Proposal</t>
  </si>
  <si>
    <t>Stage weight: quote sent and under review</t>
  </si>
  <si>
    <t>Negotiation</t>
  </si>
  <si>
    <t>Stage weight: terms discussed, close to signature</t>
  </si>
  <si>
    <t>Won</t>
  </si>
  <si>
    <t>Stage weight: closed won; counts at full value</t>
  </si>
  <si>
    <t>Lost</t>
  </si>
  <si>
    <t>Stage weight: closed lost; adds nothing to the forecast</t>
  </si>
  <si>
    <t>Company Master Data</t>
  </si>
  <si>
    <t>Code</t>
  </si>
  <si>
    <t>Company Name</t>
  </si>
  <si>
    <t>Industry</t>
  </si>
  <si>
    <t>City</t>
  </si>
  <si>
    <t>State</t>
  </si>
  <si>
    <t>Account Owner</t>
  </si>
  <si>
    <t>CO-01</t>
  </si>
  <si>
    <t>Harborview Cafe LLC</t>
  </si>
  <si>
    <t>Cafe &amp; Restaurant</t>
  </si>
  <si>
    <t>Portland</t>
  </si>
  <si>
    <t>OR</t>
  </si>
  <si>
    <t>Dana Whitfield</t>
  </si>
  <si>
    <t>Corner cafe with three locations; prefers email</t>
  </si>
  <si>
    <t>CO-02</t>
  </si>
  <si>
    <t>Bright Path Dental PC</t>
  </si>
  <si>
    <t>Healthcare</t>
  </si>
  <si>
    <t>Salem</t>
  </si>
  <si>
    <t>Marcus Lee</t>
  </si>
  <si>
    <t>Two-chair practice; slow decision cycle</t>
  </si>
  <si>
    <t>CO-03</t>
  </si>
  <si>
    <t>Lakeside Landscaping Inc</t>
  </si>
  <si>
    <t>Landscaping</t>
  </si>
  <si>
    <t>Bend</t>
  </si>
  <si>
    <t>Priya Nair</t>
  </si>
  <si>
    <t>Seasonal crews; budget conscious</t>
  </si>
  <si>
    <t>CO-04</t>
  </si>
  <si>
    <t>Riverbend Bookstore</t>
  </si>
  <si>
    <t>Retail</t>
  </si>
  <si>
    <t>Eugene</t>
  </si>
  <si>
    <t>Sole proprietorship; small orders, pays by card</t>
  </si>
  <si>
    <t>CO-05</t>
  </si>
  <si>
    <t>Cedar Hollow Hotel Group</t>
  </si>
  <si>
    <t>Hospitality</t>
  </si>
  <si>
    <t>Tacoma</t>
  </si>
  <si>
    <t>WA</t>
  </si>
  <si>
    <t>Boutique hotel group; committee sign-off above $10,000</t>
  </si>
  <si>
    <t>CO-06</t>
  </si>
  <si>
    <t>Bluebird Coworking LLC</t>
  </si>
  <si>
    <t>Office &amp; Coworking</t>
  </si>
  <si>
    <t>Two floors of members; expanding this year</t>
  </si>
  <si>
    <t>CO-07</t>
  </si>
  <si>
    <t>Silver Pine Bakery</t>
  </si>
  <si>
    <t>Bakery</t>
  </si>
  <si>
    <t>Olympia</t>
  </si>
  <si>
    <t>Wholesale accounts across three counties</t>
  </si>
  <si>
    <t>CO-08</t>
  </si>
  <si>
    <t>Foxglove Events Inc</t>
  </si>
  <si>
    <t>Event Venues</t>
  </si>
  <si>
    <t>Weddings and corporate events; seasonal buying</t>
  </si>
  <si>
    <t>CO-09</t>
  </si>
  <si>
    <t>Stonebridge Legal LLP</t>
  </si>
  <si>
    <t>Professional Services</t>
  </si>
  <si>
    <t>Seattle</t>
  </si>
  <si>
    <t>W-9 on file; invoices go to accounts payable</t>
  </si>
  <si>
    <t>CO-10</t>
  </si>
  <si>
    <t>Meadowlark School District</t>
  </si>
  <si>
    <t>Education</t>
  </si>
  <si>
    <t>Corvallis</t>
  </si>
  <si>
    <t>Public procurement; long lead times</t>
  </si>
  <si>
    <t>Contact Master Data</t>
  </si>
  <si>
    <t>Name</t>
  </si>
  <si>
    <t>Company Code</t>
  </si>
  <si>
    <t>Company</t>
  </si>
  <si>
    <t>Title</t>
  </si>
  <si>
    <t>Email</t>
  </si>
  <si>
    <t>Buying Role</t>
  </si>
  <si>
    <t>CT-01</t>
  </si>
  <si>
    <t>Maya Chen</t>
  </si>
  <si>
    <t>Owner</t>
  </si>
  <si>
    <t>maya@harborviewcafe.com</t>
  </si>
  <si>
    <t>Decision Maker</t>
  </si>
  <si>
    <t>Taste matters more than price</t>
  </si>
  <si>
    <t>CT-02</t>
  </si>
  <si>
    <t>Tom Alvarez</t>
  </si>
  <si>
    <t>General Manager</t>
  </si>
  <si>
    <t>talvarez@harborviewcafe.com</t>
  </si>
  <si>
    <t>Influencer</t>
  </si>
  <si>
    <t>Runs the morning shift</t>
  </si>
  <si>
    <t>CT-03</t>
  </si>
  <si>
    <t>Dr. Sarah Okafor</t>
  </si>
  <si>
    <t>Practice Manager</t>
  </si>
  <si>
    <t>sokafor@brightpathdental.com</t>
  </si>
  <si>
    <t>Gatekeeper for all purchases</t>
  </si>
  <si>
    <t>CT-04</t>
  </si>
  <si>
    <t>Jen Whitcomb</t>
  </si>
  <si>
    <t>Operations Lead</t>
  </si>
  <si>
    <t>jen@lakesideland.com</t>
  </si>
  <si>
    <t>Wants crew-friendly equipment</t>
  </si>
  <si>
    <t>CT-05</t>
  </si>
  <si>
    <t>Rob Mueller</t>
  </si>
  <si>
    <t>rob@riverbendbooks.com</t>
  </si>
  <si>
    <t>Buys small, pays by card</t>
  </si>
  <si>
    <t>CT-06</t>
  </si>
  <si>
    <t>Alicia Fontaine</t>
  </si>
  <si>
    <t>F&amp;B Director</t>
  </si>
  <si>
    <t>afontaine@cedarhollow.com</t>
  </si>
  <si>
    <t>Committee approval above $10,000</t>
  </si>
  <si>
    <t>CT-07</t>
  </si>
  <si>
    <t>Dan Kowalski</t>
  </si>
  <si>
    <t>Facilities Manager</t>
  </si>
  <si>
    <t>dan@bluebirdwork.com</t>
  </si>
  <si>
    <t>Member complaints reach him first</t>
  </si>
  <si>
    <t>CT-08</t>
  </si>
  <si>
    <t>Elena Vasquez</t>
  </si>
  <si>
    <t>Head Baker</t>
  </si>
  <si>
    <t>elena@silverpinebakery.com</t>
  </si>
  <si>
    <t>Samples won her over</t>
  </si>
  <si>
    <t>CT-09</t>
  </si>
  <si>
    <t>Chris Tanaka</t>
  </si>
  <si>
    <t>Purchasing Manager</t>
  </si>
  <si>
    <t>chris@foxgloveevents.com</t>
  </si>
  <si>
    <t>Buys hardest in spring</t>
  </si>
  <si>
    <t>CT-10</t>
  </si>
  <si>
    <t>Nina Patel</t>
  </si>
  <si>
    <t>Office Administrator</t>
  </si>
  <si>
    <t>nina@stonebridgelegal.com</t>
  </si>
  <si>
    <t>User</t>
  </si>
  <si>
    <t>Renews supply contracts each January</t>
  </si>
  <si>
    <t>CT-11</t>
  </si>
  <si>
    <t>Sam Ortega</t>
  </si>
  <si>
    <t>Food Service Director</t>
  </si>
  <si>
    <t>sortega@meadowlark.k12.or.us</t>
  </si>
  <si>
    <t>Wants a pilot before any district-wide rollout</t>
  </si>
  <si>
    <t>Lead Intake Log</t>
  </si>
  <si>
    <t>Lead #</t>
  </si>
  <si>
    <t>Date In</t>
  </si>
  <si>
    <t>Company / Person</t>
  </si>
  <si>
    <t>Source</t>
  </si>
  <si>
    <t>Status</t>
  </si>
  <si>
    <t>Est. Value</t>
  </si>
  <si>
    <t>Opp #</t>
  </si>
  <si>
    <t>Opportunity Pipeline</t>
  </si>
  <si>
    <t>Co Code</t>
  </si>
  <si>
    <t>Deal Name</t>
  </si>
  <si>
    <t>Created</t>
  </si>
  <si>
    <t>Stage</t>
  </si>
  <si>
    <t>Weight</t>
  </si>
  <si>
    <t>Weighted Value</t>
  </si>
  <si>
    <t>Expected Close</t>
  </si>
  <si>
    <t>Close Date</t>
  </si>
  <si>
    <t>Days Open</t>
  </si>
  <si>
    <t>Activity &amp; Follow-Up Log</t>
  </si>
  <si>
    <t>Activity #</t>
  </si>
  <si>
    <t>Date</t>
  </si>
  <si>
    <t>Type</t>
  </si>
  <si>
    <t>Summary</t>
  </si>
  <si>
    <t>Due Date</t>
  </si>
  <si>
    <t>Done</t>
  </si>
  <si>
    <t>Follow-Up Status</t>
  </si>
  <si>
    <t>Quote Register</t>
  </si>
  <si>
    <t>Quote #</t>
  </si>
  <si>
    <t>Description</t>
  </si>
  <si>
    <t>Amount</t>
  </si>
  <si>
    <t>Expiry</t>
  </si>
  <si>
    <t>Order #</t>
  </si>
  <si>
    <t>Order Register</t>
  </si>
  <si>
    <t>Invoice #</t>
  </si>
  <si>
    <t>Invoice Ledger</t>
  </si>
  <si>
    <t>Paid Amount</t>
  </si>
  <si>
    <t>Open Balance</t>
  </si>
  <si>
    <t>Payments Received</t>
  </si>
  <si>
    <t>Payment #</t>
  </si>
  <si>
    <t>Method</t>
  </si>
  <si>
    <t>Sales Dashboard - as of Jun 30, 2026</t>
  </si>
  <si>
    <t>Metric</t>
  </si>
  <si>
    <t>Open deals</t>
  </si>
  <si>
    <t>Every pipeline row except Won and Lost</t>
  </si>
  <si>
    <t>Open pipeline value</t>
  </si>
  <si>
    <t>Full value of open deals, before weights</t>
  </si>
  <si>
    <t>Weighted forecast</t>
  </si>
  <si>
    <t>Open value times stage weight - a forecast you can defend</t>
  </si>
  <si>
    <t>Deals won</t>
  </si>
  <si>
    <t>Closed-won deals since Jan 1, 2026</t>
  </si>
  <si>
    <t>Won value</t>
  </si>
  <si>
    <t>Revenue value of won deals (all five invoiced)</t>
  </si>
  <si>
    <t>Deals lost</t>
  </si>
  <si>
    <t>Closed-lost deals since Jan 1, 2026</t>
  </si>
  <si>
    <t>Win rate</t>
  </si>
  <si>
    <t>Won / (Won + Lost) - 5 of the 6 decided deals</t>
  </si>
  <si>
    <t>Average won sales cycle (days)</t>
  </si>
  <si>
    <t>Creation to close date, won deals only</t>
  </si>
  <si>
    <t>Invoiced to date</t>
  </si>
  <si>
    <t>Every invoice raised; equals won value in this case</t>
  </si>
  <si>
    <t>Collected to date</t>
  </si>
  <si>
    <t>Cash received against those invoices</t>
  </si>
  <si>
    <t>Open receivables</t>
  </si>
  <si>
    <t>Unpaid invoice balances regardless of age</t>
  </si>
  <si>
    <t>Overdue receivables</t>
  </si>
  <si>
    <t>Open invoices past their NET 30 due date</t>
  </si>
  <si>
    <t>Overdue follow-ups</t>
  </si>
  <si>
    <t>Activities still open and past their due date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</si>
</sst>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0%"/>
    <numFmt numFmtId="166" formatCode="$#,##0.00"/>
    <numFmt numFmtId="167" formatCode="0.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6454"/>
        <bgColor indexed="64"/>
      </patternFill>
    </fill>
    <fill>
      <patternFill patternType="solid">
        <fgColor rgb="FFEFF6F3"/>
        <bgColor indexed="64"/>
      </patternFill>
    </fill>
  </fills>
  <borders count="3">
    <border>
      <left/>
      <right/>
      <top/>
      <bottom/>
      <diagonal/>
    </border>
    <border>
      <left style="thin">
        <color rgb="FF166454"/>
      </left>
      <right style="thin">
        <color rgb="FF166454"/>
      </right>
      <top style="thin">
        <color rgb="FF166454"/>
      </top>
      <bottom style="thin">
        <color rgb="FF16645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/>
    <xf numFmtId="1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66" fontId="0" fillId="0" borderId="2" xfId="0" applyNumberFormat="1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164" fontId="0" fillId="3" borderId="2" xfId="0" applyNumberFormat="1" applyFill="1" applyBorder="1"/>
    <xf numFmtId="167" fontId="0" fillId="3" borderId="2" xfId="0" applyNumberFormat="1" applyFill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C13"/>
  <sheetViews>
    <sheetView tabSelected="1" workbookViewId="0"/>
  </sheetViews>
  <sheetFormatPr defaultRowHeight="15"/>
  <cols>
    <col min="2" max="2" width="18.7109375" customWidth="1"/>
    <col min="3" max="3" width="96.7109375" customWidth="1"/>
  </cols>
  <sheetData>
    <row r="2" spans="2:3">
      <c r="B2" s="1" t="s">
        <v>0</v>
      </c>
      <c r="C2" s="1"/>
    </row>
    <row r="4" spans="2:3" ht="28" customHeight="1">
      <c r="B4" s="2" t="s">
        <v>1</v>
      </c>
      <c r="C4" s="2" t="s">
        <v>2</v>
      </c>
    </row>
    <row r="5" spans="2:3">
      <c r="B5" s="3" t="s">
        <v>3</v>
      </c>
      <c r="C5" s="3" t="s">
        <v>4</v>
      </c>
    </row>
    <row r="6" spans="2:3">
      <c r="B6" s="3" t="s">
        <v>5</v>
      </c>
      <c r="C6" s="3" t="s">
        <v>6</v>
      </c>
    </row>
    <row r="7" spans="2:3">
      <c r="B7" s="3" t="s">
        <v>7</v>
      </c>
      <c r="C7" s="3" t="s">
        <v>8</v>
      </c>
    </row>
    <row r="8" spans="2:3">
      <c r="B8" s="3" t="s">
        <v>9</v>
      </c>
      <c r="C8" s="3" t="s">
        <v>10</v>
      </c>
    </row>
    <row r="9" spans="2:3">
      <c r="B9" s="3" t="s">
        <v>11</v>
      </c>
      <c r="C9" s="3" t="s">
        <v>12</v>
      </c>
    </row>
    <row r="10" spans="2:3">
      <c r="B10" s="3" t="s">
        <v>13</v>
      </c>
      <c r="C10" s="3" t="s">
        <v>14</v>
      </c>
    </row>
    <row r="11" spans="2:3">
      <c r="B11" s="3" t="s">
        <v>15</v>
      </c>
      <c r="C11" s="3" t="s">
        <v>16</v>
      </c>
    </row>
    <row r="12" spans="2:3">
      <c r="B12" s="3" t="s">
        <v>17</v>
      </c>
      <c r="C12" s="3" t="s">
        <v>18</v>
      </c>
    </row>
    <row r="13" spans="2:3">
      <c r="B13" s="3" t="s">
        <v>19</v>
      </c>
      <c r="C13" s="3" t="s">
        <v>20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5"/>
  <sheetViews>
    <sheetView workbookViewId="0"/>
  </sheetViews>
  <sheetFormatPr defaultRowHeight="15"/>
  <cols>
    <col min="2" max="2" width="22.7109375" customWidth="1"/>
    <col min="3" max="3" width="15.7109375" customWidth="1"/>
    <col min="4" max="4" width="74.7109375" customWidth="1"/>
  </cols>
  <sheetData>
    <row r="2" spans="2:4">
      <c r="B2" s="1" t="s">
        <v>21</v>
      </c>
      <c r="C2" s="1"/>
      <c r="D2" s="1"/>
    </row>
    <row r="4" spans="2:4" ht="28" customHeight="1">
      <c r="B4" s="2" t="s">
        <v>22</v>
      </c>
      <c r="C4" s="2" t="s">
        <v>23</v>
      </c>
      <c r="D4" s="2" t="s">
        <v>24</v>
      </c>
    </row>
    <row r="5" spans="2:4">
      <c r="B5" s="3" t="s">
        <v>25</v>
      </c>
      <c r="C5" s="4">
        <v>46023</v>
      </c>
      <c r="D5" s="3" t="s">
        <v>26</v>
      </c>
    </row>
    <row r="6" spans="2:4">
      <c r="B6" s="3" t="s">
        <v>27</v>
      </c>
      <c r="C6" s="4">
        <v>46203</v>
      </c>
      <c r="D6" s="3" t="s">
        <v>28</v>
      </c>
    </row>
    <row r="7" spans="2:4">
      <c r="B7" s="3" t="s">
        <v>29</v>
      </c>
      <c r="C7" s="5">
        <v>30</v>
      </c>
      <c r="D7" s="3" t="s">
        <v>30</v>
      </c>
    </row>
    <row r="8" spans="2:4">
      <c r="B8" s="3" t="s">
        <v>31</v>
      </c>
      <c r="C8" s="3" t="s">
        <v>32</v>
      </c>
      <c r="D8" s="3" t="s">
        <v>33</v>
      </c>
    </row>
    <row r="9" spans="2:4">
      <c r="B9" s="3" t="s">
        <v>34</v>
      </c>
      <c r="C9" s="3" t="s">
        <v>35</v>
      </c>
      <c r="D9" s="3" t="s">
        <v>36</v>
      </c>
    </row>
    <row r="10" spans="2:4">
      <c r="B10" s="3" t="s">
        <v>37</v>
      </c>
      <c r="C10" s="6">
        <v>0.1</v>
      </c>
      <c r="D10" s="3" t="s">
        <v>38</v>
      </c>
    </row>
    <row r="11" spans="2:4">
      <c r="B11" s="3" t="s">
        <v>39</v>
      </c>
      <c r="C11" s="6">
        <v>0.25</v>
      </c>
      <c r="D11" s="3" t="s">
        <v>40</v>
      </c>
    </row>
    <row r="12" spans="2:4">
      <c r="B12" s="3" t="s">
        <v>41</v>
      </c>
      <c r="C12" s="6">
        <v>0.5</v>
      </c>
      <c r="D12" s="3" t="s">
        <v>42</v>
      </c>
    </row>
    <row r="13" spans="2:4">
      <c r="B13" s="3" t="s">
        <v>43</v>
      </c>
      <c r="C13" s="6">
        <v>0.75</v>
      </c>
      <c r="D13" s="3" t="s">
        <v>44</v>
      </c>
    </row>
    <row r="14" spans="2:4">
      <c r="B14" s="3" t="s">
        <v>45</v>
      </c>
      <c r="C14" s="6">
        <v>1</v>
      </c>
      <c r="D14" s="3" t="s">
        <v>46</v>
      </c>
    </row>
    <row r="15" spans="2:4">
      <c r="B15" s="3" t="s">
        <v>47</v>
      </c>
      <c r="C15" s="6">
        <v>0</v>
      </c>
      <c r="D15" s="3" t="s">
        <v>48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14"/>
  <sheetViews>
    <sheetView workbookViewId="0"/>
  </sheetViews>
  <sheetFormatPr defaultRowHeight="15"/>
  <cols>
    <col min="2" max="2" width="8.7109375" customWidth="1"/>
    <col min="3" max="3" width="26.7109375" customWidth="1"/>
    <col min="4" max="4" width="20.7109375" customWidth="1"/>
    <col min="5" max="5" width="11.7109375" customWidth="1"/>
    <col min="6" max="6" width="7.7109375" customWidth="1"/>
    <col min="7" max="7" width="15.7109375" customWidth="1"/>
    <col min="8" max="8" width="46.7109375" customWidth="1"/>
  </cols>
  <sheetData>
    <row r="2" spans="2:8">
      <c r="B2" s="1" t="s">
        <v>49</v>
      </c>
      <c r="C2" s="1"/>
      <c r="D2" s="1"/>
      <c r="E2" s="1"/>
      <c r="F2" s="1"/>
      <c r="G2" s="1"/>
      <c r="H2" s="1"/>
    </row>
    <row r="4" spans="2:8" ht="28" customHeight="1">
      <c r="B4" s="2" t="s">
        <v>50</v>
      </c>
      <c r="C4" s="2" t="s">
        <v>51</v>
      </c>
      <c r="D4" s="2" t="s">
        <v>52</v>
      </c>
      <c r="E4" s="2" t="s">
        <v>53</v>
      </c>
      <c r="F4" s="2" t="s">
        <v>54</v>
      </c>
      <c r="G4" s="2" t="s">
        <v>55</v>
      </c>
      <c r="H4" s="2" t="s">
        <v>24</v>
      </c>
    </row>
    <row r="5" spans="2:8">
      <c r="B5" s="3" t="s">
        <v>56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H5" s="3" t="s">
        <v>62</v>
      </c>
    </row>
    <row r="6" spans="2:8">
      <c r="B6" s="3" t="s">
        <v>63</v>
      </c>
      <c r="C6" s="3" t="s">
        <v>64</v>
      </c>
      <c r="D6" s="3" t="s">
        <v>65</v>
      </c>
      <c r="E6" s="3" t="s">
        <v>66</v>
      </c>
      <c r="F6" s="3" t="s">
        <v>60</v>
      </c>
      <c r="G6" s="3" t="s">
        <v>67</v>
      </c>
      <c r="H6" s="3" t="s">
        <v>68</v>
      </c>
    </row>
    <row r="7" spans="2:8">
      <c r="B7" s="3" t="s">
        <v>69</v>
      </c>
      <c r="C7" s="3" t="s">
        <v>70</v>
      </c>
      <c r="D7" s="3" t="s">
        <v>71</v>
      </c>
      <c r="E7" s="3" t="s">
        <v>72</v>
      </c>
      <c r="F7" s="3" t="s">
        <v>60</v>
      </c>
      <c r="G7" s="3" t="s">
        <v>73</v>
      </c>
      <c r="H7" s="3" t="s">
        <v>74</v>
      </c>
    </row>
    <row r="8" spans="2:8">
      <c r="B8" s="3" t="s">
        <v>75</v>
      </c>
      <c r="C8" s="3" t="s">
        <v>76</v>
      </c>
      <c r="D8" s="3" t="s">
        <v>77</v>
      </c>
      <c r="E8" s="3" t="s">
        <v>78</v>
      </c>
      <c r="F8" s="3" t="s">
        <v>60</v>
      </c>
      <c r="G8" s="3" t="s">
        <v>61</v>
      </c>
      <c r="H8" s="3" t="s">
        <v>79</v>
      </c>
    </row>
    <row r="9" spans="2:8">
      <c r="B9" s="3" t="s">
        <v>80</v>
      </c>
      <c r="C9" s="3" t="s">
        <v>81</v>
      </c>
      <c r="D9" s="3" t="s">
        <v>82</v>
      </c>
      <c r="E9" s="3" t="s">
        <v>83</v>
      </c>
      <c r="F9" s="3" t="s">
        <v>84</v>
      </c>
      <c r="G9" s="3" t="s">
        <v>61</v>
      </c>
      <c r="H9" s="3" t="s">
        <v>85</v>
      </c>
    </row>
    <row r="10" spans="2:8">
      <c r="B10" s="3" t="s">
        <v>86</v>
      </c>
      <c r="C10" s="3" t="s">
        <v>87</v>
      </c>
      <c r="D10" s="3" t="s">
        <v>88</v>
      </c>
      <c r="E10" s="3" t="s">
        <v>59</v>
      </c>
      <c r="F10" s="3" t="s">
        <v>60</v>
      </c>
      <c r="G10" s="3" t="s">
        <v>73</v>
      </c>
      <c r="H10" s="3" t="s">
        <v>89</v>
      </c>
    </row>
    <row r="11" spans="2:8">
      <c r="B11" s="3" t="s">
        <v>90</v>
      </c>
      <c r="C11" s="3" t="s">
        <v>91</v>
      </c>
      <c r="D11" s="3" t="s">
        <v>92</v>
      </c>
      <c r="E11" s="3" t="s">
        <v>93</v>
      </c>
      <c r="F11" s="3" t="s">
        <v>84</v>
      </c>
      <c r="G11" s="3" t="s">
        <v>67</v>
      </c>
      <c r="H11" s="3" t="s">
        <v>94</v>
      </c>
    </row>
    <row r="12" spans="2:8">
      <c r="B12" s="3" t="s">
        <v>95</v>
      </c>
      <c r="C12" s="3" t="s">
        <v>96</v>
      </c>
      <c r="D12" s="3" t="s">
        <v>97</v>
      </c>
      <c r="E12" s="3" t="s">
        <v>59</v>
      </c>
      <c r="F12" s="3" t="s">
        <v>60</v>
      </c>
      <c r="G12" s="3" t="s">
        <v>73</v>
      </c>
      <c r="H12" s="3" t="s">
        <v>98</v>
      </c>
    </row>
    <row r="13" spans="2:8">
      <c r="B13" s="3" t="s">
        <v>99</v>
      </c>
      <c r="C13" s="3" t="s">
        <v>100</v>
      </c>
      <c r="D13" s="3" t="s">
        <v>101</v>
      </c>
      <c r="E13" s="3" t="s">
        <v>102</v>
      </c>
      <c r="F13" s="3" t="s">
        <v>84</v>
      </c>
      <c r="G13" s="3" t="s">
        <v>67</v>
      </c>
      <c r="H13" s="3" t="s">
        <v>103</v>
      </c>
    </row>
    <row r="14" spans="2:8">
      <c r="B14" s="3" t="s">
        <v>104</v>
      </c>
      <c r="C14" s="3" t="s">
        <v>105</v>
      </c>
      <c r="D14" s="3" t="s">
        <v>106</v>
      </c>
      <c r="E14" s="3" t="s">
        <v>107</v>
      </c>
      <c r="F14" s="3" t="s">
        <v>60</v>
      </c>
      <c r="G14" s="3" t="s">
        <v>61</v>
      </c>
      <c r="H14" s="3" t="s">
        <v>108</v>
      </c>
    </row>
  </sheetData>
  <mergeCells count="1"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I204"/>
  <sheetViews>
    <sheetView workbookViewId="0"/>
  </sheetViews>
  <sheetFormatPr defaultRowHeight="15"/>
  <cols>
    <col min="2" max="2" width="9.7109375" customWidth="1"/>
    <col min="3" max="3" width="17.7109375" customWidth="1"/>
    <col min="4" max="4" width="13.7109375" customWidth="1"/>
    <col min="5" max="5" width="26.7109375" customWidth="1"/>
    <col min="6" max="6" width="19.7109375" customWidth="1"/>
    <col min="7" max="7" width="31.7109375" customWidth="1"/>
    <col min="8" max="8" width="15.7109375" customWidth="1"/>
    <col min="9" max="9" width="40.7109375" customWidth="1"/>
  </cols>
  <sheetData>
    <row r="2" spans="2:9">
      <c r="B2" s="1" t="s">
        <v>109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50</v>
      </c>
      <c r="C4" s="2" t="s">
        <v>110</v>
      </c>
      <c r="D4" s="2" t="s">
        <v>111</v>
      </c>
      <c r="E4" s="2" t="s">
        <v>112</v>
      </c>
      <c r="F4" s="2" t="s">
        <v>113</v>
      </c>
      <c r="G4" s="2" t="s">
        <v>114</v>
      </c>
      <c r="H4" s="2" t="s">
        <v>115</v>
      </c>
      <c r="I4" s="2" t="s">
        <v>24</v>
      </c>
    </row>
    <row r="5" spans="2:9">
      <c r="B5" s="3" t="s">
        <v>116</v>
      </c>
      <c r="C5" s="3" t="s">
        <v>117</v>
      </c>
      <c r="D5" s="3" t="s">
        <v>56</v>
      </c>
      <c r="E5" s="7" t="str">
        <f>INDEX(Companies!$C$5:$C$104,MATCH($D5,Companies!$B$5:$B$104,0))</f>
        <v>Harborview Cafe LLC</v>
      </c>
      <c r="F5" s="3" t="s">
        <v>118</v>
      </c>
      <c r="G5" s="3" t="s">
        <v>119</v>
      </c>
      <c r="H5" s="3" t="s">
        <v>120</v>
      </c>
      <c r="I5" s="3" t="s">
        <v>121</v>
      </c>
    </row>
    <row r="6" spans="2:9">
      <c r="B6" s="3" t="s">
        <v>122</v>
      </c>
      <c r="C6" s="3" t="s">
        <v>123</v>
      </c>
      <c r="D6" s="3" t="s">
        <v>56</v>
      </c>
      <c r="E6" s="7" t="str">
        <f>INDEX(Companies!$C$5:$C$104,MATCH($D6,Companies!$B$5:$B$104,0))</f>
        <v>Harborview Cafe LLC</v>
      </c>
      <c r="F6" s="3" t="s">
        <v>124</v>
      </c>
      <c r="G6" s="3" t="s">
        <v>125</v>
      </c>
      <c r="H6" s="3" t="s">
        <v>126</v>
      </c>
      <c r="I6" s="3" t="s">
        <v>127</v>
      </c>
    </row>
    <row r="7" spans="2:9">
      <c r="B7" s="3" t="s">
        <v>128</v>
      </c>
      <c r="C7" s="3" t="s">
        <v>129</v>
      </c>
      <c r="D7" s="3" t="s">
        <v>63</v>
      </c>
      <c r="E7" s="7" t="str">
        <f>INDEX(Companies!$C$5:$C$104,MATCH($D7,Companies!$B$5:$B$104,0))</f>
        <v>Bright Path Dental PC</v>
      </c>
      <c r="F7" s="3" t="s">
        <v>130</v>
      </c>
      <c r="G7" s="3" t="s">
        <v>131</v>
      </c>
      <c r="H7" s="3" t="s">
        <v>120</v>
      </c>
      <c r="I7" s="3" t="s">
        <v>132</v>
      </c>
    </row>
    <row r="8" spans="2:9">
      <c r="B8" s="3" t="s">
        <v>133</v>
      </c>
      <c r="C8" s="3" t="s">
        <v>134</v>
      </c>
      <c r="D8" s="3" t="s">
        <v>69</v>
      </c>
      <c r="E8" s="7" t="str">
        <f>INDEX(Companies!$C$5:$C$104,MATCH($D8,Companies!$B$5:$B$104,0))</f>
        <v>Lakeside Landscaping Inc</v>
      </c>
      <c r="F8" s="3" t="s">
        <v>135</v>
      </c>
      <c r="G8" s="3" t="s">
        <v>136</v>
      </c>
      <c r="H8" s="3" t="s">
        <v>120</v>
      </c>
      <c r="I8" s="3" t="s">
        <v>137</v>
      </c>
    </row>
    <row r="9" spans="2:9">
      <c r="B9" s="3" t="s">
        <v>138</v>
      </c>
      <c r="C9" s="3" t="s">
        <v>139</v>
      </c>
      <c r="D9" s="3" t="s">
        <v>75</v>
      </c>
      <c r="E9" s="7" t="str">
        <f>INDEX(Companies!$C$5:$C$104,MATCH($D9,Companies!$B$5:$B$104,0))</f>
        <v>Riverbend Bookstore</v>
      </c>
      <c r="F9" s="3" t="s">
        <v>118</v>
      </c>
      <c r="G9" s="3" t="s">
        <v>140</v>
      </c>
      <c r="H9" s="3" t="s">
        <v>120</v>
      </c>
      <c r="I9" s="3" t="s">
        <v>141</v>
      </c>
    </row>
    <row r="10" spans="2:9">
      <c r="B10" s="3" t="s">
        <v>142</v>
      </c>
      <c r="C10" s="3" t="s">
        <v>143</v>
      </c>
      <c r="D10" s="3" t="s">
        <v>80</v>
      </c>
      <c r="E10" s="7" t="str">
        <f>INDEX(Companies!$C$5:$C$104,MATCH($D10,Companies!$B$5:$B$104,0))</f>
        <v>Cedar Hollow Hotel Group</v>
      </c>
      <c r="F10" s="3" t="s">
        <v>144</v>
      </c>
      <c r="G10" s="3" t="s">
        <v>145</v>
      </c>
      <c r="H10" s="3" t="s">
        <v>120</v>
      </c>
      <c r="I10" s="3" t="s">
        <v>146</v>
      </c>
    </row>
    <row r="11" spans="2:9">
      <c r="B11" s="3" t="s">
        <v>147</v>
      </c>
      <c r="C11" s="3" t="s">
        <v>148</v>
      </c>
      <c r="D11" s="3" t="s">
        <v>86</v>
      </c>
      <c r="E11" s="7" t="str">
        <f>INDEX(Companies!$C$5:$C$104,MATCH($D11,Companies!$B$5:$B$104,0))</f>
        <v>Bluebird Coworking LLC</v>
      </c>
      <c r="F11" s="3" t="s">
        <v>149</v>
      </c>
      <c r="G11" s="3" t="s">
        <v>150</v>
      </c>
      <c r="H11" s="3" t="s">
        <v>126</v>
      </c>
      <c r="I11" s="3" t="s">
        <v>151</v>
      </c>
    </row>
    <row r="12" spans="2:9">
      <c r="B12" s="3" t="s">
        <v>152</v>
      </c>
      <c r="C12" s="3" t="s">
        <v>153</v>
      </c>
      <c r="D12" s="3" t="s">
        <v>90</v>
      </c>
      <c r="E12" s="7" t="str">
        <f>INDEX(Companies!$C$5:$C$104,MATCH($D12,Companies!$B$5:$B$104,0))</f>
        <v>Silver Pine Bakery</v>
      </c>
      <c r="F12" s="3" t="s">
        <v>154</v>
      </c>
      <c r="G12" s="3" t="s">
        <v>155</v>
      </c>
      <c r="H12" s="3" t="s">
        <v>120</v>
      </c>
      <c r="I12" s="3" t="s">
        <v>156</v>
      </c>
    </row>
    <row r="13" spans="2:9">
      <c r="B13" s="3" t="s">
        <v>157</v>
      </c>
      <c r="C13" s="3" t="s">
        <v>158</v>
      </c>
      <c r="D13" s="3" t="s">
        <v>95</v>
      </c>
      <c r="E13" s="7" t="str">
        <f>INDEX(Companies!$C$5:$C$104,MATCH($D13,Companies!$B$5:$B$104,0))</f>
        <v>Foxglove Events Inc</v>
      </c>
      <c r="F13" s="3" t="s">
        <v>159</v>
      </c>
      <c r="G13" s="3" t="s">
        <v>160</v>
      </c>
      <c r="H13" s="3" t="s">
        <v>126</v>
      </c>
      <c r="I13" s="3" t="s">
        <v>161</v>
      </c>
    </row>
    <row r="14" spans="2:9">
      <c r="B14" s="3" t="s">
        <v>162</v>
      </c>
      <c r="C14" s="3" t="s">
        <v>163</v>
      </c>
      <c r="D14" s="3" t="s">
        <v>99</v>
      </c>
      <c r="E14" s="7" t="str">
        <f>INDEX(Companies!$C$5:$C$104,MATCH($D14,Companies!$B$5:$B$104,0))</f>
        <v>Stonebridge Legal LLP</v>
      </c>
      <c r="F14" s="3" t="s">
        <v>164</v>
      </c>
      <c r="G14" s="3" t="s">
        <v>165</v>
      </c>
      <c r="H14" s="3" t="s">
        <v>166</v>
      </c>
      <c r="I14" s="3" t="s">
        <v>167</v>
      </c>
    </row>
    <row r="15" spans="2:9">
      <c r="B15" s="3" t="s">
        <v>168</v>
      </c>
      <c r="C15" s="3" t="s">
        <v>169</v>
      </c>
      <c r="D15" s="3" t="s">
        <v>104</v>
      </c>
      <c r="E15" s="7" t="str">
        <f>INDEX(Companies!$C$5:$C$104,MATCH($D15,Companies!$B$5:$B$104,0))</f>
        <v>Meadowlark School District</v>
      </c>
      <c r="F15" s="3" t="s">
        <v>170</v>
      </c>
      <c r="G15" s="3" t="s">
        <v>171</v>
      </c>
      <c r="H15" s="3" t="s">
        <v>120</v>
      </c>
      <c r="I15" s="3" t="s">
        <v>172</v>
      </c>
    </row>
    <row r="16" spans="2:9">
      <c r="E16" s="7">
        <f>IF($B16="","",INDEX(Companies!$C$5:$C$104,MATCH($D16,Companies!$B$5:$B$104,0)))</f>
        <v/>
      </c>
    </row>
    <row r="17" spans="5:5">
      <c r="E17" s="7">
        <f>IF($B17="","",INDEX(Companies!$C$5:$C$104,MATCH($D17,Companies!$B$5:$B$104,0)))</f>
        <v/>
      </c>
    </row>
    <row r="18" spans="5:5">
      <c r="E18" s="7">
        <f>IF($B18="","",INDEX(Companies!$C$5:$C$104,MATCH($D18,Companies!$B$5:$B$104,0)))</f>
        <v/>
      </c>
    </row>
    <row r="19" spans="5:5">
      <c r="E19" s="7">
        <f>IF($B19="","",INDEX(Companies!$C$5:$C$104,MATCH($D19,Companies!$B$5:$B$104,0)))</f>
        <v/>
      </c>
    </row>
    <row r="20" spans="5:5">
      <c r="E20" s="7">
        <f>IF($B20="","",INDEX(Companies!$C$5:$C$104,MATCH($D20,Companies!$B$5:$B$104,0)))</f>
        <v/>
      </c>
    </row>
    <row r="21" spans="5:5">
      <c r="E21" s="7">
        <f>IF($B21="","",INDEX(Companies!$C$5:$C$104,MATCH($D21,Companies!$B$5:$B$104,0)))</f>
        <v/>
      </c>
    </row>
    <row r="22" spans="5:5">
      <c r="E22" s="7">
        <f>IF($B22="","",INDEX(Companies!$C$5:$C$104,MATCH($D22,Companies!$B$5:$B$104,0)))</f>
        <v/>
      </c>
    </row>
    <row r="23" spans="5:5">
      <c r="E23" s="7">
        <f>IF($B23="","",INDEX(Companies!$C$5:$C$104,MATCH($D23,Companies!$B$5:$B$104,0)))</f>
        <v/>
      </c>
    </row>
    <row r="24" spans="5:5">
      <c r="E24" s="7">
        <f>IF($B24="","",INDEX(Companies!$C$5:$C$104,MATCH($D24,Companies!$B$5:$B$104,0)))</f>
        <v/>
      </c>
    </row>
    <row r="25" spans="5:5">
      <c r="E25" s="7">
        <f>IF($B25="","",INDEX(Companies!$C$5:$C$104,MATCH($D25,Companies!$B$5:$B$104,0)))</f>
        <v/>
      </c>
    </row>
    <row r="26" spans="5:5">
      <c r="E26" s="7">
        <f>IF($B26="","",INDEX(Companies!$C$5:$C$104,MATCH($D26,Companies!$B$5:$B$104,0)))</f>
        <v/>
      </c>
    </row>
    <row r="27" spans="5:5">
      <c r="E27" s="7">
        <f>IF($B27="","",INDEX(Companies!$C$5:$C$104,MATCH($D27,Companies!$B$5:$B$104,0)))</f>
        <v/>
      </c>
    </row>
    <row r="28" spans="5:5">
      <c r="E28" s="7">
        <f>IF($B28="","",INDEX(Companies!$C$5:$C$104,MATCH($D28,Companies!$B$5:$B$104,0)))</f>
        <v/>
      </c>
    </row>
    <row r="29" spans="5:5">
      <c r="E29" s="7">
        <f>IF($B29="","",INDEX(Companies!$C$5:$C$104,MATCH($D29,Companies!$B$5:$B$104,0)))</f>
        <v/>
      </c>
    </row>
    <row r="30" spans="5:5">
      <c r="E30" s="7">
        <f>IF($B30="","",INDEX(Companies!$C$5:$C$104,MATCH($D30,Companies!$B$5:$B$104,0)))</f>
        <v/>
      </c>
    </row>
    <row r="31" spans="5:5">
      <c r="E31" s="7">
        <f>IF($B31="","",INDEX(Companies!$C$5:$C$104,MATCH($D31,Companies!$B$5:$B$104,0)))</f>
        <v/>
      </c>
    </row>
    <row r="32" spans="5:5">
      <c r="E32" s="7">
        <f>IF($B32="","",INDEX(Companies!$C$5:$C$104,MATCH($D32,Companies!$B$5:$B$104,0)))</f>
        <v/>
      </c>
    </row>
    <row r="33" spans="5:5">
      <c r="E33" s="7">
        <f>IF($B33="","",INDEX(Companies!$C$5:$C$104,MATCH($D33,Companies!$B$5:$B$104,0)))</f>
        <v/>
      </c>
    </row>
    <row r="34" spans="5:5">
      <c r="E34" s="7">
        <f>IF($B34="","",INDEX(Companies!$C$5:$C$104,MATCH($D34,Companies!$B$5:$B$104,0)))</f>
        <v/>
      </c>
    </row>
    <row r="35" spans="5:5">
      <c r="E35" s="7">
        <f>IF($B35="","",INDEX(Companies!$C$5:$C$104,MATCH($D35,Companies!$B$5:$B$104,0)))</f>
        <v/>
      </c>
    </row>
    <row r="36" spans="5:5">
      <c r="E36" s="7">
        <f>IF($B36="","",INDEX(Companies!$C$5:$C$104,MATCH($D36,Companies!$B$5:$B$104,0)))</f>
        <v/>
      </c>
    </row>
    <row r="37" spans="5:5">
      <c r="E37" s="7">
        <f>IF($B37="","",INDEX(Companies!$C$5:$C$104,MATCH($D37,Companies!$B$5:$B$104,0)))</f>
        <v/>
      </c>
    </row>
    <row r="38" spans="5:5">
      <c r="E38" s="7">
        <f>IF($B38="","",INDEX(Companies!$C$5:$C$104,MATCH($D38,Companies!$B$5:$B$104,0)))</f>
        <v/>
      </c>
    </row>
    <row r="39" spans="5:5">
      <c r="E39" s="7">
        <f>IF($B39="","",INDEX(Companies!$C$5:$C$104,MATCH($D39,Companies!$B$5:$B$104,0)))</f>
        <v/>
      </c>
    </row>
    <row r="40" spans="5:5">
      <c r="E40" s="7">
        <f>IF($B40="","",INDEX(Companies!$C$5:$C$104,MATCH($D40,Companies!$B$5:$B$104,0)))</f>
        <v/>
      </c>
    </row>
    <row r="41" spans="5:5">
      <c r="E41" s="7">
        <f>IF($B41="","",INDEX(Companies!$C$5:$C$104,MATCH($D41,Companies!$B$5:$B$104,0)))</f>
        <v/>
      </c>
    </row>
    <row r="42" spans="5:5">
      <c r="E42" s="7">
        <f>IF($B42="","",INDEX(Companies!$C$5:$C$104,MATCH($D42,Companies!$B$5:$B$104,0)))</f>
        <v/>
      </c>
    </row>
    <row r="43" spans="5:5">
      <c r="E43" s="7">
        <f>IF($B43="","",INDEX(Companies!$C$5:$C$104,MATCH($D43,Companies!$B$5:$B$104,0)))</f>
        <v/>
      </c>
    </row>
    <row r="44" spans="5:5">
      <c r="E44" s="7">
        <f>IF($B44="","",INDEX(Companies!$C$5:$C$104,MATCH($D44,Companies!$B$5:$B$104,0)))</f>
        <v/>
      </c>
    </row>
    <row r="45" spans="5:5">
      <c r="E45" s="7">
        <f>IF($B45="","",INDEX(Companies!$C$5:$C$104,MATCH($D45,Companies!$B$5:$B$104,0)))</f>
        <v/>
      </c>
    </row>
    <row r="46" spans="5:5">
      <c r="E46" s="7">
        <f>IF($B46="","",INDEX(Companies!$C$5:$C$104,MATCH($D46,Companies!$B$5:$B$104,0)))</f>
        <v/>
      </c>
    </row>
    <row r="47" spans="5:5">
      <c r="E47" s="7">
        <f>IF($B47="","",INDEX(Companies!$C$5:$C$104,MATCH($D47,Companies!$B$5:$B$104,0)))</f>
        <v/>
      </c>
    </row>
    <row r="48" spans="5:5">
      <c r="E48" s="7">
        <f>IF($B48="","",INDEX(Companies!$C$5:$C$104,MATCH($D48,Companies!$B$5:$B$104,0)))</f>
        <v/>
      </c>
    </row>
    <row r="49" spans="5:5">
      <c r="E49" s="7">
        <f>IF($B49="","",INDEX(Companies!$C$5:$C$104,MATCH($D49,Companies!$B$5:$B$104,0)))</f>
        <v/>
      </c>
    </row>
    <row r="50" spans="5:5">
      <c r="E50" s="7">
        <f>IF($B50="","",INDEX(Companies!$C$5:$C$104,MATCH($D50,Companies!$B$5:$B$104,0)))</f>
        <v/>
      </c>
    </row>
    <row r="51" spans="5:5">
      <c r="E51" s="7">
        <f>IF($B51="","",INDEX(Companies!$C$5:$C$104,MATCH($D51,Companies!$B$5:$B$104,0)))</f>
        <v/>
      </c>
    </row>
    <row r="52" spans="5:5">
      <c r="E52" s="7">
        <f>IF($B52="","",INDEX(Companies!$C$5:$C$104,MATCH($D52,Companies!$B$5:$B$104,0)))</f>
        <v/>
      </c>
    </row>
    <row r="53" spans="5:5">
      <c r="E53" s="7">
        <f>IF($B53="","",INDEX(Companies!$C$5:$C$104,MATCH($D53,Companies!$B$5:$B$104,0)))</f>
        <v/>
      </c>
    </row>
    <row r="54" spans="5:5">
      <c r="E54" s="7">
        <f>IF($B54="","",INDEX(Companies!$C$5:$C$104,MATCH($D54,Companies!$B$5:$B$104,0)))</f>
        <v/>
      </c>
    </row>
    <row r="55" spans="5:5">
      <c r="E55" s="7">
        <f>IF($B55="","",INDEX(Companies!$C$5:$C$104,MATCH($D55,Companies!$B$5:$B$104,0)))</f>
        <v/>
      </c>
    </row>
    <row r="56" spans="5:5">
      <c r="E56" s="7">
        <f>IF($B56="","",INDEX(Companies!$C$5:$C$104,MATCH($D56,Companies!$B$5:$B$104,0)))</f>
        <v/>
      </c>
    </row>
    <row r="57" spans="5:5">
      <c r="E57" s="7">
        <f>IF($B57="","",INDEX(Companies!$C$5:$C$104,MATCH($D57,Companies!$B$5:$B$104,0)))</f>
        <v/>
      </c>
    </row>
    <row r="58" spans="5:5">
      <c r="E58" s="7">
        <f>IF($B58="","",INDEX(Companies!$C$5:$C$104,MATCH($D58,Companies!$B$5:$B$104,0)))</f>
        <v/>
      </c>
    </row>
    <row r="59" spans="5:5">
      <c r="E59" s="7">
        <f>IF($B59="","",INDEX(Companies!$C$5:$C$104,MATCH($D59,Companies!$B$5:$B$104,0)))</f>
        <v/>
      </c>
    </row>
    <row r="60" spans="5:5">
      <c r="E60" s="7">
        <f>IF($B60="","",INDEX(Companies!$C$5:$C$104,MATCH($D60,Companies!$B$5:$B$104,0)))</f>
        <v/>
      </c>
    </row>
    <row r="61" spans="5:5">
      <c r="E61" s="7">
        <f>IF($B61="","",INDEX(Companies!$C$5:$C$104,MATCH($D61,Companies!$B$5:$B$104,0)))</f>
        <v/>
      </c>
    </row>
    <row r="62" spans="5:5">
      <c r="E62" s="7">
        <f>IF($B62="","",INDEX(Companies!$C$5:$C$104,MATCH($D62,Companies!$B$5:$B$104,0)))</f>
        <v/>
      </c>
    </row>
    <row r="63" spans="5:5">
      <c r="E63" s="7">
        <f>IF($B63="","",INDEX(Companies!$C$5:$C$104,MATCH($D63,Companies!$B$5:$B$104,0)))</f>
        <v/>
      </c>
    </row>
    <row r="64" spans="5:5">
      <c r="E64" s="7">
        <f>IF($B64="","",INDEX(Companies!$C$5:$C$104,MATCH($D64,Companies!$B$5:$B$104,0)))</f>
        <v/>
      </c>
    </row>
    <row r="65" spans="5:5">
      <c r="E65" s="7">
        <f>IF($B65="","",INDEX(Companies!$C$5:$C$104,MATCH($D65,Companies!$B$5:$B$104,0)))</f>
        <v/>
      </c>
    </row>
    <row r="66" spans="5:5">
      <c r="E66" s="7">
        <f>IF($B66="","",INDEX(Companies!$C$5:$C$104,MATCH($D66,Companies!$B$5:$B$104,0)))</f>
        <v/>
      </c>
    </row>
    <row r="67" spans="5:5">
      <c r="E67" s="7">
        <f>IF($B67="","",INDEX(Companies!$C$5:$C$104,MATCH($D67,Companies!$B$5:$B$104,0)))</f>
        <v/>
      </c>
    </row>
    <row r="68" spans="5:5">
      <c r="E68" s="7">
        <f>IF($B68="","",INDEX(Companies!$C$5:$C$104,MATCH($D68,Companies!$B$5:$B$104,0)))</f>
        <v/>
      </c>
    </row>
    <row r="69" spans="5:5">
      <c r="E69" s="7">
        <f>IF($B69="","",INDEX(Companies!$C$5:$C$104,MATCH($D69,Companies!$B$5:$B$104,0)))</f>
        <v/>
      </c>
    </row>
    <row r="70" spans="5:5">
      <c r="E70" s="7">
        <f>IF($B70="","",INDEX(Companies!$C$5:$C$104,MATCH($D70,Companies!$B$5:$B$104,0)))</f>
        <v/>
      </c>
    </row>
    <row r="71" spans="5:5">
      <c r="E71" s="7">
        <f>IF($B71="","",INDEX(Companies!$C$5:$C$104,MATCH($D71,Companies!$B$5:$B$104,0)))</f>
        <v/>
      </c>
    </row>
    <row r="72" spans="5:5">
      <c r="E72" s="7">
        <f>IF($B72="","",INDEX(Companies!$C$5:$C$104,MATCH($D72,Companies!$B$5:$B$104,0)))</f>
        <v/>
      </c>
    </row>
    <row r="73" spans="5:5">
      <c r="E73" s="7">
        <f>IF($B73="","",INDEX(Companies!$C$5:$C$104,MATCH($D73,Companies!$B$5:$B$104,0)))</f>
        <v/>
      </c>
    </row>
    <row r="74" spans="5:5">
      <c r="E74" s="7">
        <f>IF($B74="","",INDEX(Companies!$C$5:$C$104,MATCH($D74,Companies!$B$5:$B$104,0)))</f>
        <v/>
      </c>
    </row>
    <row r="75" spans="5:5">
      <c r="E75" s="7">
        <f>IF($B75="","",INDEX(Companies!$C$5:$C$104,MATCH($D75,Companies!$B$5:$B$104,0)))</f>
        <v/>
      </c>
    </row>
    <row r="76" spans="5:5">
      <c r="E76" s="7">
        <f>IF($B76="","",INDEX(Companies!$C$5:$C$104,MATCH($D76,Companies!$B$5:$B$104,0)))</f>
        <v/>
      </c>
    </row>
    <row r="77" spans="5:5">
      <c r="E77" s="7">
        <f>IF($B77="","",INDEX(Companies!$C$5:$C$104,MATCH($D77,Companies!$B$5:$B$104,0)))</f>
        <v/>
      </c>
    </row>
    <row r="78" spans="5:5">
      <c r="E78" s="7">
        <f>IF($B78="","",INDEX(Companies!$C$5:$C$104,MATCH($D78,Companies!$B$5:$B$104,0)))</f>
        <v/>
      </c>
    </row>
    <row r="79" spans="5:5">
      <c r="E79" s="7">
        <f>IF($B79="","",INDEX(Companies!$C$5:$C$104,MATCH($D79,Companies!$B$5:$B$104,0)))</f>
        <v/>
      </c>
    </row>
    <row r="80" spans="5:5">
      <c r="E80" s="7">
        <f>IF($B80="","",INDEX(Companies!$C$5:$C$104,MATCH($D80,Companies!$B$5:$B$104,0)))</f>
        <v/>
      </c>
    </row>
    <row r="81" spans="5:5">
      <c r="E81" s="7">
        <f>IF($B81="","",INDEX(Companies!$C$5:$C$104,MATCH($D81,Companies!$B$5:$B$104,0)))</f>
        <v/>
      </c>
    </row>
    <row r="82" spans="5:5">
      <c r="E82" s="7">
        <f>IF($B82="","",INDEX(Companies!$C$5:$C$104,MATCH($D82,Companies!$B$5:$B$104,0)))</f>
        <v/>
      </c>
    </row>
    <row r="83" spans="5:5">
      <c r="E83" s="7">
        <f>IF($B83="","",INDEX(Companies!$C$5:$C$104,MATCH($D83,Companies!$B$5:$B$104,0)))</f>
        <v/>
      </c>
    </row>
    <row r="84" spans="5:5">
      <c r="E84" s="7">
        <f>IF($B84="","",INDEX(Companies!$C$5:$C$104,MATCH($D84,Companies!$B$5:$B$104,0)))</f>
        <v/>
      </c>
    </row>
    <row r="85" spans="5:5">
      <c r="E85" s="7">
        <f>IF($B85="","",INDEX(Companies!$C$5:$C$104,MATCH($D85,Companies!$B$5:$B$104,0)))</f>
        <v/>
      </c>
    </row>
    <row r="86" spans="5:5">
      <c r="E86" s="7">
        <f>IF($B86="","",INDEX(Companies!$C$5:$C$104,MATCH($D86,Companies!$B$5:$B$104,0)))</f>
        <v/>
      </c>
    </row>
    <row r="87" spans="5:5">
      <c r="E87" s="7">
        <f>IF($B87="","",INDEX(Companies!$C$5:$C$104,MATCH($D87,Companies!$B$5:$B$104,0)))</f>
        <v/>
      </c>
    </row>
    <row r="88" spans="5:5">
      <c r="E88" s="7">
        <f>IF($B88="","",INDEX(Companies!$C$5:$C$104,MATCH($D88,Companies!$B$5:$B$104,0)))</f>
        <v/>
      </c>
    </row>
    <row r="89" spans="5:5">
      <c r="E89" s="7">
        <f>IF($B89="","",INDEX(Companies!$C$5:$C$104,MATCH($D89,Companies!$B$5:$B$104,0)))</f>
        <v/>
      </c>
    </row>
    <row r="90" spans="5:5">
      <c r="E90" s="7">
        <f>IF($B90="","",INDEX(Companies!$C$5:$C$104,MATCH($D90,Companies!$B$5:$B$104,0)))</f>
        <v/>
      </c>
    </row>
    <row r="91" spans="5:5">
      <c r="E91" s="7">
        <f>IF($B91="","",INDEX(Companies!$C$5:$C$104,MATCH($D91,Companies!$B$5:$B$104,0)))</f>
        <v/>
      </c>
    </row>
    <row r="92" spans="5:5">
      <c r="E92" s="7">
        <f>IF($B92="","",INDEX(Companies!$C$5:$C$104,MATCH($D92,Companies!$B$5:$B$104,0)))</f>
        <v/>
      </c>
    </row>
    <row r="93" spans="5:5">
      <c r="E93" s="7">
        <f>IF($B93="","",INDEX(Companies!$C$5:$C$104,MATCH($D93,Companies!$B$5:$B$104,0)))</f>
        <v/>
      </c>
    </row>
    <row r="94" spans="5:5">
      <c r="E94" s="7">
        <f>IF($B94="","",INDEX(Companies!$C$5:$C$104,MATCH($D94,Companies!$B$5:$B$104,0)))</f>
        <v/>
      </c>
    </row>
    <row r="95" spans="5:5">
      <c r="E95" s="7">
        <f>IF($B95="","",INDEX(Companies!$C$5:$C$104,MATCH($D95,Companies!$B$5:$B$104,0)))</f>
        <v/>
      </c>
    </row>
    <row r="96" spans="5:5">
      <c r="E96" s="7">
        <f>IF($B96="","",INDEX(Companies!$C$5:$C$104,MATCH($D96,Companies!$B$5:$B$104,0)))</f>
        <v/>
      </c>
    </row>
    <row r="97" spans="5:5">
      <c r="E97" s="7">
        <f>IF($B97="","",INDEX(Companies!$C$5:$C$104,MATCH($D97,Companies!$B$5:$B$104,0)))</f>
        <v/>
      </c>
    </row>
    <row r="98" spans="5:5">
      <c r="E98" s="7">
        <f>IF($B98="","",INDEX(Companies!$C$5:$C$104,MATCH($D98,Companies!$B$5:$B$104,0)))</f>
        <v/>
      </c>
    </row>
    <row r="99" spans="5:5">
      <c r="E99" s="7">
        <f>IF($B99="","",INDEX(Companies!$C$5:$C$104,MATCH($D99,Companies!$B$5:$B$104,0)))</f>
        <v/>
      </c>
    </row>
    <row r="100" spans="5:5">
      <c r="E100" s="7">
        <f>IF($B100="","",INDEX(Companies!$C$5:$C$104,MATCH($D100,Companies!$B$5:$B$104,0)))</f>
        <v/>
      </c>
    </row>
    <row r="101" spans="5:5">
      <c r="E101" s="7">
        <f>IF($B101="","",INDEX(Companies!$C$5:$C$104,MATCH($D101,Companies!$B$5:$B$104,0)))</f>
        <v/>
      </c>
    </row>
    <row r="102" spans="5:5">
      <c r="E102" s="7">
        <f>IF($B102="","",INDEX(Companies!$C$5:$C$104,MATCH($D102,Companies!$B$5:$B$104,0)))</f>
        <v/>
      </c>
    </row>
    <row r="103" spans="5:5">
      <c r="E103" s="7">
        <f>IF($B103="","",INDEX(Companies!$C$5:$C$104,MATCH($D103,Companies!$B$5:$B$104,0)))</f>
        <v/>
      </c>
    </row>
    <row r="104" spans="5:5">
      <c r="E104" s="7">
        <f>IF($B104="","",INDEX(Companies!$C$5:$C$104,MATCH($D104,Companies!$B$5:$B$104,0)))</f>
        <v/>
      </c>
    </row>
    <row r="105" spans="5:5">
      <c r="E105" s="7">
        <f>IF($B105="","",INDEX(Companies!$C$5:$C$104,MATCH($D105,Companies!$B$5:$B$104,0)))</f>
        <v/>
      </c>
    </row>
    <row r="106" spans="5:5">
      <c r="E106" s="7">
        <f>IF($B106="","",INDEX(Companies!$C$5:$C$104,MATCH($D106,Companies!$B$5:$B$104,0)))</f>
        <v/>
      </c>
    </row>
    <row r="107" spans="5:5">
      <c r="E107" s="7">
        <f>IF($B107="","",INDEX(Companies!$C$5:$C$104,MATCH($D107,Companies!$B$5:$B$104,0)))</f>
        <v/>
      </c>
    </row>
    <row r="108" spans="5:5">
      <c r="E108" s="7">
        <f>IF($B108="","",INDEX(Companies!$C$5:$C$104,MATCH($D108,Companies!$B$5:$B$104,0)))</f>
        <v/>
      </c>
    </row>
    <row r="109" spans="5:5">
      <c r="E109" s="7">
        <f>IF($B109="","",INDEX(Companies!$C$5:$C$104,MATCH($D109,Companies!$B$5:$B$104,0)))</f>
        <v/>
      </c>
    </row>
    <row r="110" spans="5:5">
      <c r="E110" s="7">
        <f>IF($B110="","",INDEX(Companies!$C$5:$C$104,MATCH($D110,Companies!$B$5:$B$104,0)))</f>
        <v/>
      </c>
    </row>
    <row r="111" spans="5:5">
      <c r="E111" s="7">
        <f>IF($B111="","",INDEX(Companies!$C$5:$C$104,MATCH($D111,Companies!$B$5:$B$104,0)))</f>
        <v/>
      </c>
    </row>
    <row r="112" spans="5:5">
      <c r="E112" s="7">
        <f>IF($B112="","",INDEX(Companies!$C$5:$C$104,MATCH($D112,Companies!$B$5:$B$104,0)))</f>
        <v/>
      </c>
    </row>
    <row r="113" spans="5:5">
      <c r="E113" s="7">
        <f>IF($B113="","",INDEX(Companies!$C$5:$C$104,MATCH($D113,Companies!$B$5:$B$104,0)))</f>
        <v/>
      </c>
    </row>
    <row r="114" spans="5:5">
      <c r="E114" s="7">
        <f>IF($B114="","",INDEX(Companies!$C$5:$C$104,MATCH($D114,Companies!$B$5:$B$104,0)))</f>
        <v/>
      </c>
    </row>
    <row r="115" spans="5:5">
      <c r="E115" s="7">
        <f>IF($B115="","",INDEX(Companies!$C$5:$C$104,MATCH($D115,Companies!$B$5:$B$104,0)))</f>
        <v/>
      </c>
    </row>
    <row r="116" spans="5:5">
      <c r="E116" s="7">
        <f>IF($B116="","",INDEX(Companies!$C$5:$C$104,MATCH($D116,Companies!$B$5:$B$104,0)))</f>
        <v/>
      </c>
    </row>
    <row r="117" spans="5:5">
      <c r="E117" s="7">
        <f>IF($B117="","",INDEX(Companies!$C$5:$C$104,MATCH($D117,Companies!$B$5:$B$104,0)))</f>
        <v/>
      </c>
    </row>
    <row r="118" spans="5:5">
      <c r="E118" s="7">
        <f>IF($B118="","",INDEX(Companies!$C$5:$C$104,MATCH($D118,Companies!$B$5:$B$104,0)))</f>
        <v/>
      </c>
    </row>
    <row r="119" spans="5:5">
      <c r="E119" s="7">
        <f>IF($B119="","",INDEX(Companies!$C$5:$C$104,MATCH($D119,Companies!$B$5:$B$104,0)))</f>
        <v/>
      </c>
    </row>
    <row r="120" spans="5:5">
      <c r="E120" s="7">
        <f>IF($B120="","",INDEX(Companies!$C$5:$C$104,MATCH($D120,Companies!$B$5:$B$104,0)))</f>
        <v/>
      </c>
    </row>
    <row r="121" spans="5:5">
      <c r="E121" s="7">
        <f>IF($B121="","",INDEX(Companies!$C$5:$C$104,MATCH($D121,Companies!$B$5:$B$104,0)))</f>
        <v/>
      </c>
    </row>
    <row r="122" spans="5:5">
      <c r="E122" s="7">
        <f>IF($B122="","",INDEX(Companies!$C$5:$C$104,MATCH($D122,Companies!$B$5:$B$104,0)))</f>
        <v/>
      </c>
    </row>
    <row r="123" spans="5:5">
      <c r="E123" s="7">
        <f>IF($B123="","",INDEX(Companies!$C$5:$C$104,MATCH($D123,Companies!$B$5:$B$104,0)))</f>
        <v/>
      </c>
    </row>
    <row r="124" spans="5:5">
      <c r="E124" s="7">
        <f>IF($B124="","",INDEX(Companies!$C$5:$C$104,MATCH($D124,Companies!$B$5:$B$104,0)))</f>
        <v/>
      </c>
    </row>
    <row r="125" spans="5:5">
      <c r="E125" s="7">
        <f>IF($B125="","",INDEX(Companies!$C$5:$C$104,MATCH($D125,Companies!$B$5:$B$104,0)))</f>
        <v/>
      </c>
    </row>
    <row r="126" spans="5:5">
      <c r="E126" s="7">
        <f>IF($B126="","",INDEX(Companies!$C$5:$C$104,MATCH($D126,Companies!$B$5:$B$104,0)))</f>
        <v/>
      </c>
    </row>
    <row r="127" spans="5:5">
      <c r="E127" s="7">
        <f>IF($B127="","",INDEX(Companies!$C$5:$C$104,MATCH($D127,Companies!$B$5:$B$104,0)))</f>
        <v/>
      </c>
    </row>
    <row r="128" spans="5:5">
      <c r="E128" s="7">
        <f>IF($B128="","",INDEX(Companies!$C$5:$C$104,MATCH($D128,Companies!$B$5:$B$104,0)))</f>
        <v/>
      </c>
    </row>
    <row r="129" spans="5:5">
      <c r="E129" s="7">
        <f>IF($B129="","",INDEX(Companies!$C$5:$C$104,MATCH($D129,Companies!$B$5:$B$104,0)))</f>
        <v/>
      </c>
    </row>
    <row r="130" spans="5:5">
      <c r="E130" s="7">
        <f>IF($B130="","",INDEX(Companies!$C$5:$C$104,MATCH($D130,Companies!$B$5:$B$104,0)))</f>
        <v/>
      </c>
    </row>
    <row r="131" spans="5:5">
      <c r="E131" s="7">
        <f>IF($B131="","",INDEX(Companies!$C$5:$C$104,MATCH($D131,Companies!$B$5:$B$104,0)))</f>
        <v/>
      </c>
    </row>
    <row r="132" spans="5:5">
      <c r="E132" s="7">
        <f>IF($B132="","",INDEX(Companies!$C$5:$C$104,MATCH($D132,Companies!$B$5:$B$104,0)))</f>
        <v/>
      </c>
    </row>
    <row r="133" spans="5:5">
      <c r="E133" s="7">
        <f>IF($B133="","",INDEX(Companies!$C$5:$C$104,MATCH($D133,Companies!$B$5:$B$104,0)))</f>
        <v/>
      </c>
    </row>
    <row r="134" spans="5:5">
      <c r="E134" s="7">
        <f>IF($B134="","",INDEX(Companies!$C$5:$C$104,MATCH($D134,Companies!$B$5:$B$104,0)))</f>
        <v/>
      </c>
    </row>
    <row r="135" spans="5:5">
      <c r="E135" s="7">
        <f>IF($B135="","",INDEX(Companies!$C$5:$C$104,MATCH($D135,Companies!$B$5:$B$104,0)))</f>
        <v/>
      </c>
    </row>
    <row r="136" spans="5:5">
      <c r="E136" s="7">
        <f>IF($B136="","",INDEX(Companies!$C$5:$C$104,MATCH($D136,Companies!$B$5:$B$104,0)))</f>
        <v/>
      </c>
    </row>
    <row r="137" spans="5:5">
      <c r="E137" s="7">
        <f>IF($B137="","",INDEX(Companies!$C$5:$C$104,MATCH($D137,Companies!$B$5:$B$104,0)))</f>
        <v/>
      </c>
    </row>
    <row r="138" spans="5:5">
      <c r="E138" s="7">
        <f>IF($B138="","",INDEX(Companies!$C$5:$C$104,MATCH($D138,Companies!$B$5:$B$104,0)))</f>
        <v/>
      </c>
    </row>
    <row r="139" spans="5:5">
      <c r="E139" s="7">
        <f>IF($B139="","",INDEX(Companies!$C$5:$C$104,MATCH($D139,Companies!$B$5:$B$104,0)))</f>
        <v/>
      </c>
    </row>
    <row r="140" spans="5:5">
      <c r="E140" s="7">
        <f>IF($B140="","",INDEX(Companies!$C$5:$C$104,MATCH($D140,Companies!$B$5:$B$104,0)))</f>
        <v/>
      </c>
    </row>
    <row r="141" spans="5:5">
      <c r="E141" s="7">
        <f>IF($B141="","",INDEX(Companies!$C$5:$C$104,MATCH($D141,Companies!$B$5:$B$104,0)))</f>
        <v/>
      </c>
    </row>
    <row r="142" spans="5:5">
      <c r="E142" s="7">
        <f>IF($B142="","",INDEX(Companies!$C$5:$C$104,MATCH($D142,Companies!$B$5:$B$104,0)))</f>
        <v/>
      </c>
    </row>
    <row r="143" spans="5:5">
      <c r="E143" s="7">
        <f>IF($B143="","",INDEX(Companies!$C$5:$C$104,MATCH($D143,Companies!$B$5:$B$104,0)))</f>
        <v/>
      </c>
    </row>
    <row r="144" spans="5:5">
      <c r="E144" s="7">
        <f>IF($B144="","",INDEX(Companies!$C$5:$C$104,MATCH($D144,Companies!$B$5:$B$104,0)))</f>
        <v/>
      </c>
    </row>
    <row r="145" spans="5:5">
      <c r="E145" s="7">
        <f>IF($B145="","",INDEX(Companies!$C$5:$C$104,MATCH($D145,Companies!$B$5:$B$104,0)))</f>
        <v/>
      </c>
    </row>
    <row r="146" spans="5:5">
      <c r="E146" s="7">
        <f>IF($B146="","",INDEX(Companies!$C$5:$C$104,MATCH($D146,Companies!$B$5:$B$104,0)))</f>
        <v/>
      </c>
    </row>
    <row r="147" spans="5:5">
      <c r="E147" s="7">
        <f>IF($B147="","",INDEX(Companies!$C$5:$C$104,MATCH($D147,Companies!$B$5:$B$104,0)))</f>
        <v/>
      </c>
    </row>
    <row r="148" spans="5:5">
      <c r="E148" s="7">
        <f>IF($B148="","",INDEX(Companies!$C$5:$C$104,MATCH($D148,Companies!$B$5:$B$104,0)))</f>
        <v/>
      </c>
    </row>
    <row r="149" spans="5:5">
      <c r="E149" s="7">
        <f>IF($B149="","",INDEX(Companies!$C$5:$C$104,MATCH($D149,Companies!$B$5:$B$104,0)))</f>
        <v/>
      </c>
    </row>
    <row r="150" spans="5:5">
      <c r="E150" s="7">
        <f>IF($B150="","",INDEX(Companies!$C$5:$C$104,MATCH($D150,Companies!$B$5:$B$104,0)))</f>
        <v/>
      </c>
    </row>
    <row r="151" spans="5:5">
      <c r="E151" s="7">
        <f>IF($B151="","",INDEX(Companies!$C$5:$C$104,MATCH($D151,Companies!$B$5:$B$104,0)))</f>
        <v/>
      </c>
    </row>
    <row r="152" spans="5:5">
      <c r="E152" s="7">
        <f>IF($B152="","",INDEX(Companies!$C$5:$C$104,MATCH($D152,Companies!$B$5:$B$104,0)))</f>
        <v/>
      </c>
    </row>
    <row r="153" spans="5:5">
      <c r="E153" s="7">
        <f>IF($B153="","",INDEX(Companies!$C$5:$C$104,MATCH($D153,Companies!$B$5:$B$104,0)))</f>
        <v/>
      </c>
    </row>
    <row r="154" spans="5:5">
      <c r="E154" s="7">
        <f>IF($B154="","",INDEX(Companies!$C$5:$C$104,MATCH($D154,Companies!$B$5:$B$104,0)))</f>
        <v/>
      </c>
    </row>
    <row r="155" spans="5:5">
      <c r="E155" s="7">
        <f>IF($B155="","",INDEX(Companies!$C$5:$C$104,MATCH($D155,Companies!$B$5:$B$104,0)))</f>
        <v/>
      </c>
    </row>
    <row r="156" spans="5:5">
      <c r="E156" s="7">
        <f>IF($B156="","",INDEX(Companies!$C$5:$C$104,MATCH($D156,Companies!$B$5:$B$104,0)))</f>
        <v/>
      </c>
    </row>
    <row r="157" spans="5:5">
      <c r="E157" s="7">
        <f>IF($B157="","",INDEX(Companies!$C$5:$C$104,MATCH($D157,Companies!$B$5:$B$104,0)))</f>
        <v/>
      </c>
    </row>
    <row r="158" spans="5:5">
      <c r="E158" s="7">
        <f>IF($B158="","",INDEX(Companies!$C$5:$C$104,MATCH($D158,Companies!$B$5:$B$104,0)))</f>
        <v/>
      </c>
    </row>
    <row r="159" spans="5:5">
      <c r="E159" s="7">
        <f>IF($B159="","",INDEX(Companies!$C$5:$C$104,MATCH($D159,Companies!$B$5:$B$104,0)))</f>
        <v/>
      </c>
    </row>
    <row r="160" spans="5:5">
      <c r="E160" s="7">
        <f>IF($B160="","",INDEX(Companies!$C$5:$C$104,MATCH($D160,Companies!$B$5:$B$104,0)))</f>
        <v/>
      </c>
    </row>
    <row r="161" spans="5:5">
      <c r="E161" s="7">
        <f>IF($B161="","",INDEX(Companies!$C$5:$C$104,MATCH($D161,Companies!$B$5:$B$104,0)))</f>
        <v/>
      </c>
    </row>
    <row r="162" spans="5:5">
      <c r="E162" s="7">
        <f>IF($B162="","",INDEX(Companies!$C$5:$C$104,MATCH($D162,Companies!$B$5:$B$104,0)))</f>
        <v/>
      </c>
    </row>
    <row r="163" spans="5:5">
      <c r="E163" s="7">
        <f>IF($B163="","",INDEX(Companies!$C$5:$C$104,MATCH($D163,Companies!$B$5:$B$104,0)))</f>
        <v/>
      </c>
    </row>
    <row r="164" spans="5:5">
      <c r="E164" s="7">
        <f>IF($B164="","",INDEX(Companies!$C$5:$C$104,MATCH($D164,Companies!$B$5:$B$104,0)))</f>
        <v/>
      </c>
    </row>
    <row r="165" spans="5:5">
      <c r="E165" s="7">
        <f>IF($B165="","",INDEX(Companies!$C$5:$C$104,MATCH($D165,Companies!$B$5:$B$104,0)))</f>
        <v/>
      </c>
    </row>
    <row r="166" spans="5:5">
      <c r="E166" s="7">
        <f>IF($B166="","",INDEX(Companies!$C$5:$C$104,MATCH($D166,Companies!$B$5:$B$104,0)))</f>
        <v/>
      </c>
    </row>
    <row r="167" spans="5:5">
      <c r="E167" s="7">
        <f>IF($B167="","",INDEX(Companies!$C$5:$C$104,MATCH($D167,Companies!$B$5:$B$104,0)))</f>
        <v/>
      </c>
    </row>
    <row r="168" spans="5:5">
      <c r="E168" s="7">
        <f>IF($B168="","",INDEX(Companies!$C$5:$C$104,MATCH($D168,Companies!$B$5:$B$104,0)))</f>
        <v/>
      </c>
    </row>
    <row r="169" spans="5:5">
      <c r="E169" s="7">
        <f>IF($B169="","",INDEX(Companies!$C$5:$C$104,MATCH($D169,Companies!$B$5:$B$104,0)))</f>
        <v/>
      </c>
    </row>
    <row r="170" spans="5:5">
      <c r="E170" s="7">
        <f>IF($B170="","",INDEX(Companies!$C$5:$C$104,MATCH($D170,Companies!$B$5:$B$104,0)))</f>
        <v/>
      </c>
    </row>
    <row r="171" spans="5:5">
      <c r="E171" s="7">
        <f>IF($B171="","",INDEX(Companies!$C$5:$C$104,MATCH($D171,Companies!$B$5:$B$104,0)))</f>
        <v/>
      </c>
    </row>
    <row r="172" spans="5:5">
      <c r="E172" s="7">
        <f>IF($B172="","",INDEX(Companies!$C$5:$C$104,MATCH($D172,Companies!$B$5:$B$104,0)))</f>
        <v/>
      </c>
    </row>
    <row r="173" spans="5:5">
      <c r="E173" s="7">
        <f>IF($B173="","",INDEX(Companies!$C$5:$C$104,MATCH($D173,Companies!$B$5:$B$104,0)))</f>
        <v/>
      </c>
    </row>
    <row r="174" spans="5:5">
      <c r="E174" s="7">
        <f>IF($B174="","",INDEX(Companies!$C$5:$C$104,MATCH($D174,Companies!$B$5:$B$104,0)))</f>
        <v/>
      </c>
    </row>
    <row r="175" spans="5:5">
      <c r="E175" s="7">
        <f>IF($B175="","",INDEX(Companies!$C$5:$C$104,MATCH($D175,Companies!$B$5:$B$104,0)))</f>
        <v/>
      </c>
    </row>
    <row r="176" spans="5:5">
      <c r="E176" s="7">
        <f>IF($B176="","",INDEX(Companies!$C$5:$C$104,MATCH($D176,Companies!$B$5:$B$104,0)))</f>
        <v/>
      </c>
    </row>
    <row r="177" spans="5:5">
      <c r="E177" s="7">
        <f>IF($B177="","",INDEX(Companies!$C$5:$C$104,MATCH($D177,Companies!$B$5:$B$104,0)))</f>
        <v/>
      </c>
    </row>
    <row r="178" spans="5:5">
      <c r="E178" s="7">
        <f>IF($B178="","",INDEX(Companies!$C$5:$C$104,MATCH($D178,Companies!$B$5:$B$104,0)))</f>
        <v/>
      </c>
    </row>
    <row r="179" spans="5:5">
      <c r="E179" s="7">
        <f>IF($B179="","",INDEX(Companies!$C$5:$C$104,MATCH($D179,Companies!$B$5:$B$104,0)))</f>
        <v/>
      </c>
    </row>
    <row r="180" spans="5:5">
      <c r="E180" s="7">
        <f>IF($B180="","",INDEX(Companies!$C$5:$C$104,MATCH($D180,Companies!$B$5:$B$104,0)))</f>
        <v/>
      </c>
    </row>
    <row r="181" spans="5:5">
      <c r="E181" s="7">
        <f>IF($B181="","",INDEX(Companies!$C$5:$C$104,MATCH($D181,Companies!$B$5:$B$104,0)))</f>
        <v/>
      </c>
    </row>
    <row r="182" spans="5:5">
      <c r="E182" s="7">
        <f>IF($B182="","",INDEX(Companies!$C$5:$C$104,MATCH($D182,Companies!$B$5:$B$104,0)))</f>
        <v/>
      </c>
    </row>
    <row r="183" spans="5:5">
      <c r="E183" s="7">
        <f>IF($B183="","",INDEX(Companies!$C$5:$C$104,MATCH($D183,Companies!$B$5:$B$104,0)))</f>
        <v/>
      </c>
    </row>
    <row r="184" spans="5:5">
      <c r="E184" s="7">
        <f>IF($B184="","",INDEX(Companies!$C$5:$C$104,MATCH($D184,Companies!$B$5:$B$104,0)))</f>
        <v/>
      </c>
    </row>
    <row r="185" spans="5:5">
      <c r="E185" s="7">
        <f>IF($B185="","",INDEX(Companies!$C$5:$C$104,MATCH($D185,Companies!$B$5:$B$104,0)))</f>
        <v/>
      </c>
    </row>
    <row r="186" spans="5:5">
      <c r="E186" s="7">
        <f>IF($B186="","",INDEX(Companies!$C$5:$C$104,MATCH($D186,Companies!$B$5:$B$104,0)))</f>
        <v/>
      </c>
    </row>
    <row r="187" spans="5:5">
      <c r="E187" s="7">
        <f>IF($B187="","",INDEX(Companies!$C$5:$C$104,MATCH($D187,Companies!$B$5:$B$104,0)))</f>
        <v/>
      </c>
    </row>
    <row r="188" spans="5:5">
      <c r="E188" s="7">
        <f>IF($B188="","",INDEX(Companies!$C$5:$C$104,MATCH($D188,Companies!$B$5:$B$104,0)))</f>
        <v/>
      </c>
    </row>
    <row r="189" spans="5:5">
      <c r="E189" s="7">
        <f>IF($B189="","",INDEX(Companies!$C$5:$C$104,MATCH($D189,Companies!$B$5:$B$104,0)))</f>
        <v/>
      </c>
    </row>
    <row r="190" spans="5:5">
      <c r="E190" s="7">
        <f>IF($B190="","",INDEX(Companies!$C$5:$C$104,MATCH($D190,Companies!$B$5:$B$104,0)))</f>
        <v/>
      </c>
    </row>
    <row r="191" spans="5:5">
      <c r="E191" s="7">
        <f>IF($B191="","",INDEX(Companies!$C$5:$C$104,MATCH($D191,Companies!$B$5:$B$104,0)))</f>
        <v/>
      </c>
    </row>
    <row r="192" spans="5:5">
      <c r="E192" s="7">
        <f>IF($B192="","",INDEX(Companies!$C$5:$C$104,MATCH($D192,Companies!$B$5:$B$104,0)))</f>
        <v/>
      </c>
    </row>
    <row r="193" spans="5:5">
      <c r="E193" s="7">
        <f>IF($B193="","",INDEX(Companies!$C$5:$C$104,MATCH($D193,Companies!$B$5:$B$104,0)))</f>
        <v/>
      </c>
    </row>
    <row r="194" spans="5:5">
      <c r="E194" s="7">
        <f>IF($B194="","",INDEX(Companies!$C$5:$C$104,MATCH($D194,Companies!$B$5:$B$104,0)))</f>
        <v/>
      </c>
    </row>
    <row r="195" spans="5:5">
      <c r="E195" s="7">
        <f>IF($B195="","",INDEX(Companies!$C$5:$C$104,MATCH($D195,Companies!$B$5:$B$104,0)))</f>
        <v/>
      </c>
    </row>
    <row r="196" spans="5:5">
      <c r="E196" s="7">
        <f>IF($B196="","",INDEX(Companies!$C$5:$C$104,MATCH($D196,Companies!$B$5:$B$104,0)))</f>
        <v/>
      </c>
    </row>
    <row r="197" spans="5:5">
      <c r="E197" s="7">
        <f>IF($B197="","",INDEX(Companies!$C$5:$C$104,MATCH($D197,Companies!$B$5:$B$104,0)))</f>
        <v/>
      </c>
    </row>
    <row r="198" spans="5:5">
      <c r="E198" s="7">
        <f>IF($B198="","",INDEX(Companies!$C$5:$C$104,MATCH($D198,Companies!$B$5:$B$104,0)))</f>
        <v/>
      </c>
    </row>
    <row r="199" spans="5:5">
      <c r="E199" s="7">
        <f>IF($B199="","",INDEX(Companies!$C$5:$C$104,MATCH($D199,Companies!$B$5:$B$104,0)))</f>
        <v/>
      </c>
    </row>
    <row r="200" spans="5:5">
      <c r="E200" s="7">
        <f>IF($B200="","",INDEX(Companies!$C$5:$C$104,MATCH($D200,Companies!$B$5:$B$104,0)))</f>
        <v/>
      </c>
    </row>
    <row r="201" spans="5:5">
      <c r="E201" s="7">
        <f>IF($B201="","",INDEX(Companies!$C$5:$C$104,MATCH($D201,Companies!$B$5:$B$104,0)))</f>
        <v/>
      </c>
    </row>
    <row r="202" spans="5:5">
      <c r="E202" s="7">
        <f>IF($B202="","",INDEX(Companies!$C$5:$C$104,MATCH($D202,Companies!$B$5:$B$104,0)))</f>
        <v/>
      </c>
    </row>
    <row r="203" spans="5:5">
      <c r="E203" s="7">
        <f>IF($B203="","",INDEX(Companies!$C$5:$C$104,MATCH($D203,Companies!$B$5:$B$104,0)))</f>
        <v/>
      </c>
    </row>
    <row r="204" spans="5:5">
      <c r="E204" s="7">
        <f>IF($B204="","",INDEX(Companies!$C$5:$C$104,MATCH($D204,Companies!$B$5:$B$104,0)))</f>
        <v/>
      </c>
    </row>
  </sheetData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I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3.7109375" customWidth="1"/>
    <col min="4" max="4" width="26.7109375" customWidth="1"/>
    <col min="5" max="5" width="12.7109375" customWidth="1"/>
    <col min="6" max="6" width="13.7109375" customWidth="1"/>
    <col min="7" max="7" width="12.7109375" customWidth="1"/>
    <col min="8" max="8" width="10.7109375" customWidth="1"/>
    <col min="9" max="9" width="44.7109375" customWidth="1"/>
  </cols>
  <sheetData>
    <row r="2" spans="2:9">
      <c r="B2" s="1" t="s">
        <v>173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174</v>
      </c>
      <c r="C4" s="2" t="s">
        <v>175</v>
      </c>
      <c r="D4" s="2" t="s">
        <v>176</v>
      </c>
      <c r="E4" s="2" t="s">
        <v>177</v>
      </c>
      <c r="F4" s="2" t="s">
        <v>178</v>
      </c>
      <c r="G4" s="2" t="s">
        <v>179</v>
      </c>
      <c r="H4" s="2" t="s">
        <v>180</v>
      </c>
      <c r="I4" s="2" t="s">
        <v>24</v>
      </c>
    </row>
  </sheetData>
  <autoFilter ref="B4:I205"/>
  <mergeCells count="1">
    <mergeCell ref="B2:I2"/>
  </mergeCells>
  <dataValidations count="2">
    <dataValidation type="list" allowBlank="1" showInputMessage="1" showErrorMessage="1" errorTitle="Invalid entry" error="Please pick a value from the list." sqref="E5:E204">
      <formula1>"Referral,Website,Trade Show,Cold Call,Walk-In,LinkedIn"</formula1>
    </dataValidation>
    <dataValidation type="list" allowBlank="1" showInputMessage="1" showErrorMessage="1" errorTitle="Invalid entry" error="Please pick a value from the list." sqref="F5:F204">
      <formula1>"New,Working,Qualified,Nurture,Disqualified,Converted"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N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3" width="9.7109375" customWidth="1"/>
    <col min="4" max="4" width="26.7109375" customWidth="1"/>
    <col min="5" max="5" width="36.7109375" customWidth="1"/>
    <col min="6" max="6" width="11.7109375" customWidth="1"/>
    <col min="7" max="7" width="13.7109375" customWidth="1"/>
    <col min="8" max="8" width="11.7109375" customWidth="1"/>
    <col min="9" max="9" width="9.7109375" customWidth="1"/>
    <col min="10" max="11" width="14.7109375" customWidth="1"/>
    <col min="12" max="12" width="12.7109375" customWidth="1"/>
    <col min="13" max="13" width="10.7109375" customWidth="1"/>
    <col min="14" max="14" width="42.7109375" customWidth="1"/>
  </cols>
  <sheetData>
    <row r="2" spans="2:14">
      <c r="B2" s="1" t="s">
        <v>181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28" customHeight="1">
      <c r="B4" s="2" t="s">
        <v>180</v>
      </c>
      <c r="C4" s="2" t="s">
        <v>182</v>
      </c>
      <c r="D4" s="2" t="s">
        <v>112</v>
      </c>
      <c r="E4" s="2" t="s">
        <v>183</v>
      </c>
      <c r="F4" s="2" t="s">
        <v>184</v>
      </c>
      <c r="G4" s="2" t="s">
        <v>185</v>
      </c>
      <c r="H4" s="2" t="s">
        <v>23</v>
      </c>
      <c r="I4" s="2" t="s">
        <v>186</v>
      </c>
      <c r="J4" s="2" t="s">
        <v>187</v>
      </c>
      <c r="K4" s="2" t="s">
        <v>188</v>
      </c>
      <c r="L4" s="2" t="s">
        <v>189</v>
      </c>
      <c r="M4" s="2" t="s">
        <v>190</v>
      </c>
      <c r="N4" s="2" t="s">
        <v>24</v>
      </c>
    </row>
    <row r="5" spans="2:14">
      <c r="D5" s="7">
        <f>IF($B5="","",VLOOKUP($C5,Companies!$B$5:$C$104,2,FALSE))</f>
        <v/>
      </c>
      <c r="F5" s="4"/>
      <c r="H5" s="8"/>
      <c r="I5" s="9">
        <f>IF($B5="","",VLOOKUP($G5,Settings!$B$10:$C$15,2,FALSE))</f>
        <v/>
      </c>
      <c r="J5" s="10">
        <f>IF($B5="","",ROUND($H5*$I5,2))</f>
        <v/>
      </c>
      <c r="K5" s="4"/>
      <c r="L5" s="4"/>
      <c r="M5" s="11">
        <f>IF($B5="","",IF($L5&lt;&gt;"",$L5-$F5,Settings!$C$6-$F5))</f>
        <v/>
      </c>
    </row>
    <row r="6" spans="2:14">
      <c r="D6" s="7">
        <f>IF($B6="","",VLOOKUP($C6,Companies!$B$5:$C$104,2,FALSE))</f>
        <v/>
      </c>
      <c r="F6" s="4"/>
      <c r="H6" s="8"/>
      <c r="I6" s="9">
        <f>IF($B6="","",VLOOKUP($G6,Settings!$B$10:$C$15,2,FALSE))</f>
        <v/>
      </c>
      <c r="J6" s="10">
        <f>IF($B6="","",ROUND($H6*$I6,2))</f>
        <v/>
      </c>
      <c r="K6" s="4"/>
      <c r="L6" s="4"/>
      <c r="M6" s="11">
        <f>IF($B6="","",IF($L6&lt;&gt;"",$L6-$F6,Settings!$C$6-$F6))</f>
        <v/>
      </c>
    </row>
    <row r="7" spans="2:14">
      <c r="D7" s="7">
        <f>IF($B7="","",VLOOKUP($C7,Companies!$B$5:$C$104,2,FALSE))</f>
        <v/>
      </c>
      <c r="F7" s="4"/>
      <c r="H7" s="8"/>
      <c r="I7" s="9">
        <f>IF($B7="","",VLOOKUP($G7,Settings!$B$10:$C$15,2,FALSE))</f>
        <v/>
      </c>
      <c r="J7" s="10">
        <f>IF($B7="","",ROUND($H7*$I7,2))</f>
        <v/>
      </c>
      <c r="K7" s="4"/>
      <c r="L7" s="4"/>
      <c r="M7" s="11">
        <f>IF($B7="","",IF($L7&lt;&gt;"",$L7-$F7,Settings!$C$6-$F7))</f>
        <v/>
      </c>
    </row>
    <row r="8" spans="2:14">
      <c r="D8" s="7">
        <f>IF($B8="","",VLOOKUP($C8,Companies!$B$5:$C$104,2,FALSE))</f>
        <v/>
      </c>
      <c r="F8" s="4"/>
      <c r="H8" s="8"/>
      <c r="I8" s="9">
        <f>IF($B8="","",VLOOKUP($G8,Settings!$B$10:$C$15,2,FALSE))</f>
        <v/>
      </c>
      <c r="J8" s="10">
        <f>IF($B8="","",ROUND($H8*$I8,2))</f>
        <v/>
      </c>
      <c r="K8" s="4"/>
      <c r="L8" s="4"/>
      <c r="M8" s="11">
        <f>IF($B8="","",IF($L8&lt;&gt;"",$L8-$F8,Settings!$C$6-$F8))</f>
        <v/>
      </c>
    </row>
    <row r="9" spans="2:14">
      <c r="D9" s="7">
        <f>IF($B9="","",VLOOKUP($C9,Companies!$B$5:$C$104,2,FALSE))</f>
        <v/>
      </c>
      <c r="F9" s="4"/>
      <c r="H9" s="8"/>
      <c r="I9" s="9">
        <f>IF($B9="","",VLOOKUP($G9,Settings!$B$10:$C$15,2,FALSE))</f>
        <v/>
      </c>
      <c r="J9" s="10">
        <f>IF($B9="","",ROUND($H9*$I9,2))</f>
        <v/>
      </c>
      <c r="K9" s="4"/>
      <c r="L9" s="4"/>
      <c r="M9" s="11">
        <f>IF($B9="","",IF($L9&lt;&gt;"",$L9-$F9,Settings!$C$6-$F9))</f>
        <v/>
      </c>
    </row>
    <row r="10" spans="2:14">
      <c r="D10" s="7">
        <f>IF($B10="","",VLOOKUP($C10,Companies!$B$5:$C$104,2,FALSE))</f>
        <v/>
      </c>
      <c r="F10" s="4"/>
      <c r="H10" s="8"/>
      <c r="I10" s="9">
        <f>IF($B10="","",VLOOKUP($G10,Settings!$B$10:$C$15,2,FALSE))</f>
        <v/>
      </c>
      <c r="J10" s="10">
        <f>IF($B10="","",ROUND($H10*$I10,2))</f>
        <v/>
      </c>
      <c r="K10" s="4"/>
      <c r="L10" s="4"/>
      <c r="M10" s="11">
        <f>IF($B10="","",IF($L10&lt;&gt;"",$L10-$F10,Settings!$C$6-$F10))</f>
        <v/>
      </c>
    </row>
    <row r="11" spans="2:14">
      <c r="D11" s="7">
        <f>IF($B11="","",VLOOKUP($C11,Companies!$B$5:$C$104,2,FALSE))</f>
        <v/>
      </c>
      <c r="F11" s="4"/>
      <c r="H11" s="8"/>
      <c r="I11" s="9">
        <f>IF($B11="","",VLOOKUP($G11,Settings!$B$10:$C$15,2,FALSE))</f>
        <v/>
      </c>
      <c r="J11" s="10">
        <f>IF($B11="","",ROUND($H11*$I11,2))</f>
        <v/>
      </c>
      <c r="K11" s="4"/>
      <c r="L11" s="4"/>
      <c r="M11" s="11">
        <f>IF($B11="","",IF($L11&lt;&gt;"",$L11-$F11,Settings!$C$6-$F11))</f>
        <v/>
      </c>
    </row>
    <row r="12" spans="2:14">
      <c r="D12" s="7">
        <f>IF($B12="","",VLOOKUP($C12,Companies!$B$5:$C$104,2,FALSE))</f>
        <v/>
      </c>
      <c r="F12" s="4"/>
      <c r="H12" s="8"/>
      <c r="I12" s="9">
        <f>IF($B12="","",VLOOKUP($G12,Settings!$B$10:$C$15,2,FALSE))</f>
        <v/>
      </c>
      <c r="J12" s="10">
        <f>IF($B12="","",ROUND($H12*$I12,2))</f>
        <v/>
      </c>
      <c r="K12" s="4"/>
      <c r="L12" s="4"/>
      <c r="M12" s="11">
        <f>IF($B12="","",IF($L12&lt;&gt;"",$L12-$F12,Settings!$C$6-$F12))</f>
        <v/>
      </c>
    </row>
    <row r="13" spans="2:14">
      <c r="D13" s="7">
        <f>IF($B13="","",VLOOKUP($C13,Companies!$B$5:$C$104,2,FALSE))</f>
        <v/>
      </c>
      <c r="F13" s="4"/>
      <c r="H13" s="8"/>
      <c r="I13" s="9">
        <f>IF($B13="","",VLOOKUP($G13,Settings!$B$10:$C$15,2,FALSE))</f>
        <v/>
      </c>
      <c r="J13" s="10">
        <f>IF($B13="","",ROUND($H13*$I13,2))</f>
        <v/>
      </c>
      <c r="K13" s="4"/>
      <c r="L13" s="4"/>
      <c r="M13" s="11">
        <f>IF($B13="","",IF($L13&lt;&gt;"",$L13-$F13,Settings!$C$6-$F13))</f>
        <v/>
      </c>
    </row>
    <row r="14" spans="2:14">
      <c r="D14" s="7">
        <f>IF($B14="","",VLOOKUP($C14,Companies!$B$5:$C$104,2,FALSE))</f>
        <v/>
      </c>
      <c r="F14" s="4"/>
      <c r="H14" s="8"/>
      <c r="I14" s="9">
        <f>IF($B14="","",VLOOKUP($G14,Settings!$B$10:$C$15,2,FALSE))</f>
        <v/>
      </c>
      <c r="J14" s="10">
        <f>IF($B14="","",ROUND($H14*$I14,2))</f>
        <v/>
      </c>
      <c r="K14" s="4"/>
      <c r="L14" s="4"/>
      <c r="M14" s="11">
        <f>IF($B14="","",IF($L14&lt;&gt;"",$L14-$F14,Settings!$C$6-$F14))</f>
        <v/>
      </c>
    </row>
    <row r="15" spans="2:14">
      <c r="D15" s="7">
        <f>IF($B15="","",VLOOKUP($C15,Companies!$B$5:$C$104,2,FALSE))</f>
        <v/>
      </c>
      <c r="F15" s="4"/>
      <c r="H15" s="8"/>
      <c r="I15" s="9">
        <f>IF($B15="","",VLOOKUP($G15,Settings!$B$10:$C$15,2,FALSE))</f>
        <v/>
      </c>
      <c r="J15" s="10">
        <f>IF($B15="","",ROUND($H15*$I15,2))</f>
        <v/>
      </c>
      <c r="K15" s="4"/>
      <c r="L15" s="4"/>
      <c r="M15" s="11">
        <f>IF($B15="","",IF($L15&lt;&gt;"",$L15-$F15,Settings!$C$6-$F15))</f>
        <v/>
      </c>
    </row>
    <row r="16" spans="2:14">
      <c r="D16" s="7">
        <f>IF($B16="","",VLOOKUP($C16,Companies!$B$5:$C$104,2,FALSE))</f>
        <v/>
      </c>
      <c r="F16" s="4"/>
      <c r="H16" s="8"/>
      <c r="I16" s="9">
        <f>IF($B16="","",VLOOKUP($G16,Settings!$B$10:$C$15,2,FALSE))</f>
        <v/>
      </c>
      <c r="J16" s="10">
        <f>IF($B16="","",ROUND($H16*$I16,2))</f>
        <v/>
      </c>
      <c r="K16" s="4"/>
      <c r="L16" s="4"/>
      <c r="M16" s="11">
        <f>IF($B16="","",IF($L16&lt;&gt;"",$L16-$F16,Settings!$C$6-$F16))</f>
        <v/>
      </c>
    </row>
    <row r="17" spans="4:13">
      <c r="D17" s="7">
        <f>IF($B17="","",VLOOKUP($C17,Companies!$B$5:$C$104,2,FALSE))</f>
        <v/>
      </c>
      <c r="F17" s="4"/>
      <c r="H17" s="8"/>
      <c r="I17" s="9">
        <f>IF($B17="","",VLOOKUP($G17,Settings!$B$10:$C$15,2,FALSE))</f>
        <v/>
      </c>
      <c r="J17" s="10">
        <f>IF($B17="","",ROUND($H17*$I17,2))</f>
        <v/>
      </c>
      <c r="K17" s="4"/>
      <c r="L17" s="4"/>
      <c r="M17" s="11">
        <f>IF($B17="","",IF($L17&lt;&gt;"",$L17-$F17,Settings!$C$6-$F17))</f>
        <v/>
      </c>
    </row>
    <row r="18" spans="4:13">
      <c r="D18" s="7">
        <f>IF($B18="","",VLOOKUP($C18,Companies!$B$5:$C$104,2,FALSE))</f>
        <v/>
      </c>
      <c r="F18" s="4"/>
      <c r="H18" s="8"/>
      <c r="I18" s="9">
        <f>IF($B18="","",VLOOKUP($G18,Settings!$B$10:$C$15,2,FALSE))</f>
        <v/>
      </c>
      <c r="J18" s="10">
        <f>IF($B18="","",ROUND($H18*$I18,2))</f>
        <v/>
      </c>
      <c r="K18" s="4"/>
      <c r="L18" s="4"/>
      <c r="M18" s="11">
        <f>IF($B18="","",IF($L18&lt;&gt;"",$L18-$F18,Settings!$C$6-$F18))</f>
        <v/>
      </c>
    </row>
    <row r="19" spans="4:13">
      <c r="D19" s="7">
        <f>IF($B19="","",VLOOKUP($C19,Companies!$B$5:$C$104,2,FALSE))</f>
        <v/>
      </c>
      <c r="F19" s="4"/>
      <c r="H19" s="8"/>
      <c r="I19" s="9">
        <f>IF($B19="","",VLOOKUP($G19,Settings!$B$10:$C$15,2,FALSE))</f>
        <v/>
      </c>
      <c r="J19" s="10">
        <f>IF($B19="","",ROUND($H19*$I19,2))</f>
        <v/>
      </c>
      <c r="K19" s="4"/>
      <c r="L19" s="4"/>
      <c r="M19" s="11">
        <f>IF($B19="","",IF($L19&lt;&gt;"",$L19-$F19,Settings!$C$6-$F19))</f>
        <v/>
      </c>
    </row>
    <row r="20" spans="4:13">
      <c r="D20" s="7">
        <f>IF($B20="","",VLOOKUP($C20,Companies!$B$5:$C$104,2,FALSE))</f>
        <v/>
      </c>
      <c r="F20" s="4"/>
      <c r="H20" s="8"/>
      <c r="I20" s="9">
        <f>IF($B20="","",VLOOKUP($G20,Settings!$B$10:$C$15,2,FALSE))</f>
        <v/>
      </c>
      <c r="J20" s="10">
        <f>IF($B20="","",ROUND($H20*$I20,2))</f>
        <v/>
      </c>
      <c r="K20" s="4"/>
      <c r="L20" s="4"/>
      <c r="M20" s="11">
        <f>IF($B20="","",IF($L20&lt;&gt;"",$L20-$F20,Settings!$C$6-$F20))</f>
        <v/>
      </c>
    </row>
    <row r="21" spans="4:13">
      <c r="D21" s="7">
        <f>IF($B21="","",VLOOKUP($C21,Companies!$B$5:$C$104,2,FALSE))</f>
        <v/>
      </c>
      <c r="F21" s="4"/>
      <c r="H21" s="8"/>
      <c r="I21" s="9">
        <f>IF($B21="","",VLOOKUP($G21,Settings!$B$10:$C$15,2,FALSE))</f>
        <v/>
      </c>
      <c r="J21" s="10">
        <f>IF($B21="","",ROUND($H21*$I21,2))</f>
        <v/>
      </c>
      <c r="K21" s="4"/>
      <c r="L21" s="4"/>
      <c r="M21" s="11">
        <f>IF($B21="","",IF($L21&lt;&gt;"",$L21-$F21,Settings!$C$6-$F21))</f>
        <v/>
      </c>
    </row>
    <row r="22" spans="4:13">
      <c r="D22" s="7">
        <f>IF($B22="","",VLOOKUP($C22,Companies!$B$5:$C$104,2,FALSE))</f>
        <v/>
      </c>
      <c r="F22" s="4"/>
      <c r="H22" s="8"/>
      <c r="I22" s="9">
        <f>IF($B22="","",VLOOKUP($G22,Settings!$B$10:$C$15,2,FALSE))</f>
        <v/>
      </c>
      <c r="J22" s="10">
        <f>IF($B22="","",ROUND($H22*$I22,2))</f>
        <v/>
      </c>
      <c r="K22" s="4"/>
      <c r="L22" s="4"/>
      <c r="M22" s="11">
        <f>IF($B22="","",IF($L22&lt;&gt;"",$L22-$F22,Settings!$C$6-$F22))</f>
        <v/>
      </c>
    </row>
    <row r="23" spans="4:13">
      <c r="D23" s="7">
        <f>IF($B23="","",VLOOKUP($C23,Companies!$B$5:$C$104,2,FALSE))</f>
        <v/>
      </c>
      <c r="F23" s="4"/>
      <c r="H23" s="8"/>
      <c r="I23" s="9">
        <f>IF($B23="","",VLOOKUP($G23,Settings!$B$10:$C$15,2,FALSE))</f>
        <v/>
      </c>
      <c r="J23" s="10">
        <f>IF($B23="","",ROUND($H23*$I23,2))</f>
        <v/>
      </c>
      <c r="K23" s="4"/>
      <c r="L23" s="4"/>
      <c r="M23" s="11">
        <f>IF($B23="","",IF($L23&lt;&gt;"",$L23-$F23,Settings!$C$6-$F23))</f>
        <v/>
      </c>
    </row>
    <row r="24" spans="4:13">
      <c r="D24" s="7">
        <f>IF($B24="","",VLOOKUP($C24,Companies!$B$5:$C$104,2,FALSE))</f>
        <v/>
      </c>
      <c r="F24" s="4"/>
      <c r="H24" s="8"/>
      <c r="I24" s="9">
        <f>IF($B24="","",VLOOKUP($G24,Settings!$B$10:$C$15,2,FALSE))</f>
        <v/>
      </c>
      <c r="J24" s="10">
        <f>IF($B24="","",ROUND($H24*$I24,2))</f>
        <v/>
      </c>
      <c r="K24" s="4"/>
      <c r="L24" s="4"/>
      <c r="M24" s="11">
        <f>IF($B24="","",IF($L24&lt;&gt;"",$L24-$F24,Settings!$C$6-$F24))</f>
        <v/>
      </c>
    </row>
    <row r="25" spans="4:13">
      <c r="D25" s="7">
        <f>IF($B25="","",VLOOKUP($C25,Companies!$B$5:$C$104,2,FALSE))</f>
        <v/>
      </c>
      <c r="F25" s="4"/>
      <c r="H25" s="8"/>
      <c r="I25" s="9">
        <f>IF($B25="","",VLOOKUP($G25,Settings!$B$10:$C$15,2,FALSE))</f>
        <v/>
      </c>
      <c r="J25" s="10">
        <f>IF($B25="","",ROUND($H25*$I25,2))</f>
        <v/>
      </c>
      <c r="K25" s="4"/>
      <c r="L25" s="4"/>
      <c r="M25" s="11">
        <f>IF($B25="","",IF($L25&lt;&gt;"",$L25-$F25,Settings!$C$6-$F25))</f>
        <v/>
      </c>
    </row>
    <row r="26" spans="4:13">
      <c r="D26" s="7">
        <f>IF($B26="","",VLOOKUP($C26,Companies!$B$5:$C$104,2,FALSE))</f>
        <v/>
      </c>
      <c r="F26" s="4"/>
      <c r="H26" s="8"/>
      <c r="I26" s="9">
        <f>IF($B26="","",VLOOKUP($G26,Settings!$B$10:$C$15,2,FALSE))</f>
        <v/>
      </c>
      <c r="J26" s="10">
        <f>IF($B26="","",ROUND($H26*$I26,2))</f>
        <v/>
      </c>
      <c r="K26" s="4"/>
      <c r="L26" s="4"/>
      <c r="M26" s="11">
        <f>IF($B26="","",IF($L26&lt;&gt;"",$L26-$F26,Settings!$C$6-$F26))</f>
        <v/>
      </c>
    </row>
    <row r="27" spans="4:13">
      <c r="D27" s="7">
        <f>IF($B27="","",VLOOKUP($C27,Companies!$B$5:$C$104,2,FALSE))</f>
        <v/>
      </c>
      <c r="F27" s="4"/>
      <c r="H27" s="8"/>
      <c r="I27" s="9">
        <f>IF($B27="","",VLOOKUP($G27,Settings!$B$10:$C$15,2,FALSE))</f>
        <v/>
      </c>
      <c r="J27" s="10">
        <f>IF($B27="","",ROUND($H27*$I27,2))</f>
        <v/>
      </c>
      <c r="K27" s="4"/>
      <c r="L27" s="4"/>
      <c r="M27" s="11">
        <f>IF($B27="","",IF($L27&lt;&gt;"",$L27-$F27,Settings!$C$6-$F27))</f>
        <v/>
      </c>
    </row>
    <row r="28" spans="4:13">
      <c r="D28" s="7">
        <f>IF($B28="","",VLOOKUP($C28,Companies!$B$5:$C$104,2,FALSE))</f>
        <v/>
      </c>
      <c r="F28" s="4"/>
      <c r="H28" s="8"/>
      <c r="I28" s="9">
        <f>IF($B28="","",VLOOKUP($G28,Settings!$B$10:$C$15,2,FALSE))</f>
        <v/>
      </c>
      <c r="J28" s="10">
        <f>IF($B28="","",ROUND($H28*$I28,2))</f>
        <v/>
      </c>
      <c r="K28" s="4"/>
      <c r="L28" s="4"/>
      <c r="M28" s="11">
        <f>IF($B28="","",IF($L28&lt;&gt;"",$L28-$F28,Settings!$C$6-$F28))</f>
        <v/>
      </c>
    </row>
    <row r="29" spans="4:13">
      <c r="D29" s="7">
        <f>IF($B29="","",VLOOKUP($C29,Companies!$B$5:$C$104,2,FALSE))</f>
        <v/>
      </c>
      <c r="F29" s="4"/>
      <c r="H29" s="8"/>
      <c r="I29" s="9">
        <f>IF($B29="","",VLOOKUP($G29,Settings!$B$10:$C$15,2,FALSE))</f>
        <v/>
      </c>
      <c r="J29" s="10">
        <f>IF($B29="","",ROUND($H29*$I29,2))</f>
        <v/>
      </c>
      <c r="K29" s="4"/>
      <c r="L29" s="4"/>
      <c r="M29" s="11">
        <f>IF($B29="","",IF($L29&lt;&gt;"",$L29-$F29,Settings!$C$6-$F29))</f>
        <v/>
      </c>
    </row>
    <row r="30" spans="4:13">
      <c r="D30" s="7">
        <f>IF($B30="","",VLOOKUP($C30,Companies!$B$5:$C$104,2,FALSE))</f>
        <v/>
      </c>
      <c r="F30" s="4"/>
      <c r="H30" s="8"/>
      <c r="I30" s="9">
        <f>IF($B30="","",VLOOKUP($G30,Settings!$B$10:$C$15,2,FALSE))</f>
        <v/>
      </c>
      <c r="J30" s="10">
        <f>IF($B30="","",ROUND($H30*$I30,2))</f>
        <v/>
      </c>
      <c r="K30" s="4"/>
      <c r="L30" s="4"/>
      <c r="M30" s="11">
        <f>IF($B30="","",IF($L30&lt;&gt;"",$L30-$F30,Settings!$C$6-$F30))</f>
        <v/>
      </c>
    </row>
    <row r="31" spans="4:13">
      <c r="D31" s="7">
        <f>IF($B31="","",VLOOKUP($C31,Companies!$B$5:$C$104,2,FALSE))</f>
        <v/>
      </c>
      <c r="F31" s="4"/>
      <c r="H31" s="8"/>
      <c r="I31" s="9">
        <f>IF($B31="","",VLOOKUP($G31,Settings!$B$10:$C$15,2,FALSE))</f>
        <v/>
      </c>
      <c r="J31" s="10">
        <f>IF($B31="","",ROUND($H31*$I31,2))</f>
        <v/>
      </c>
      <c r="K31" s="4"/>
      <c r="L31" s="4"/>
      <c r="M31" s="11">
        <f>IF($B31="","",IF($L31&lt;&gt;"",$L31-$F31,Settings!$C$6-$F31))</f>
        <v/>
      </c>
    </row>
    <row r="32" spans="4:13">
      <c r="D32" s="7">
        <f>IF($B32="","",VLOOKUP($C32,Companies!$B$5:$C$104,2,FALSE))</f>
        <v/>
      </c>
      <c r="F32" s="4"/>
      <c r="H32" s="8"/>
      <c r="I32" s="9">
        <f>IF($B32="","",VLOOKUP($G32,Settings!$B$10:$C$15,2,FALSE))</f>
        <v/>
      </c>
      <c r="J32" s="10">
        <f>IF($B32="","",ROUND($H32*$I32,2))</f>
        <v/>
      </c>
      <c r="K32" s="4"/>
      <c r="L32" s="4"/>
      <c r="M32" s="11">
        <f>IF($B32="","",IF($L32&lt;&gt;"",$L32-$F32,Settings!$C$6-$F32))</f>
        <v/>
      </c>
    </row>
    <row r="33" spans="4:13">
      <c r="D33" s="7">
        <f>IF($B33="","",VLOOKUP($C33,Companies!$B$5:$C$104,2,FALSE))</f>
        <v/>
      </c>
      <c r="F33" s="4"/>
      <c r="H33" s="8"/>
      <c r="I33" s="9">
        <f>IF($B33="","",VLOOKUP($G33,Settings!$B$10:$C$15,2,FALSE))</f>
        <v/>
      </c>
      <c r="J33" s="10">
        <f>IF($B33="","",ROUND($H33*$I33,2))</f>
        <v/>
      </c>
      <c r="K33" s="4"/>
      <c r="L33" s="4"/>
      <c r="M33" s="11">
        <f>IF($B33="","",IF($L33&lt;&gt;"",$L33-$F33,Settings!$C$6-$F33))</f>
        <v/>
      </c>
    </row>
    <row r="34" spans="4:13">
      <c r="D34" s="7">
        <f>IF($B34="","",VLOOKUP($C34,Companies!$B$5:$C$104,2,FALSE))</f>
        <v/>
      </c>
      <c r="F34" s="4"/>
      <c r="H34" s="8"/>
      <c r="I34" s="9">
        <f>IF($B34="","",VLOOKUP($G34,Settings!$B$10:$C$15,2,FALSE))</f>
        <v/>
      </c>
      <c r="J34" s="10">
        <f>IF($B34="","",ROUND($H34*$I34,2))</f>
        <v/>
      </c>
      <c r="K34" s="4"/>
      <c r="L34" s="4"/>
      <c r="M34" s="11">
        <f>IF($B34="","",IF($L34&lt;&gt;"",$L34-$F34,Settings!$C$6-$F34))</f>
        <v/>
      </c>
    </row>
    <row r="35" spans="4:13">
      <c r="D35" s="7">
        <f>IF($B35="","",VLOOKUP($C35,Companies!$B$5:$C$104,2,FALSE))</f>
        <v/>
      </c>
      <c r="F35" s="4"/>
      <c r="H35" s="8"/>
      <c r="I35" s="9">
        <f>IF($B35="","",VLOOKUP($G35,Settings!$B$10:$C$15,2,FALSE))</f>
        <v/>
      </c>
      <c r="J35" s="10">
        <f>IF($B35="","",ROUND($H35*$I35,2))</f>
        <v/>
      </c>
      <c r="K35" s="4"/>
      <c r="L35" s="4"/>
      <c r="M35" s="11">
        <f>IF($B35="","",IF($L35&lt;&gt;"",$L35-$F35,Settings!$C$6-$F35))</f>
        <v/>
      </c>
    </row>
    <row r="36" spans="4:13">
      <c r="D36" s="7">
        <f>IF($B36="","",VLOOKUP($C36,Companies!$B$5:$C$104,2,FALSE))</f>
        <v/>
      </c>
      <c r="F36" s="4"/>
      <c r="H36" s="8"/>
      <c r="I36" s="9">
        <f>IF($B36="","",VLOOKUP($G36,Settings!$B$10:$C$15,2,FALSE))</f>
        <v/>
      </c>
      <c r="J36" s="10">
        <f>IF($B36="","",ROUND($H36*$I36,2))</f>
        <v/>
      </c>
      <c r="K36" s="4"/>
      <c r="L36" s="4"/>
      <c r="M36" s="11">
        <f>IF($B36="","",IF($L36&lt;&gt;"",$L36-$F36,Settings!$C$6-$F36))</f>
        <v/>
      </c>
    </row>
    <row r="37" spans="4:13">
      <c r="D37" s="7">
        <f>IF($B37="","",VLOOKUP($C37,Companies!$B$5:$C$104,2,FALSE))</f>
        <v/>
      </c>
      <c r="F37" s="4"/>
      <c r="H37" s="8"/>
      <c r="I37" s="9">
        <f>IF($B37="","",VLOOKUP($G37,Settings!$B$10:$C$15,2,FALSE))</f>
        <v/>
      </c>
      <c r="J37" s="10">
        <f>IF($B37="","",ROUND($H37*$I37,2))</f>
        <v/>
      </c>
      <c r="K37" s="4"/>
      <c r="L37" s="4"/>
      <c r="M37" s="11">
        <f>IF($B37="","",IF($L37&lt;&gt;"",$L37-$F37,Settings!$C$6-$F37))</f>
        <v/>
      </c>
    </row>
    <row r="38" spans="4:13">
      <c r="D38" s="7">
        <f>IF($B38="","",VLOOKUP($C38,Companies!$B$5:$C$104,2,FALSE))</f>
        <v/>
      </c>
      <c r="F38" s="4"/>
      <c r="H38" s="8"/>
      <c r="I38" s="9">
        <f>IF($B38="","",VLOOKUP($G38,Settings!$B$10:$C$15,2,FALSE))</f>
        <v/>
      </c>
      <c r="J38" s="10">
        <f>IF($B38="","",ROUND($H38*$I38,2))</f>
        <v/>
      </c>
      <c r="K38" s="4"/>
      <c r="L38" s="4"/>
      <c r="M38" s="11">
        <f>IF($B38="","",IF($L38&lt;&gt;"",$L38-$F38,Settings!$C$6-$F38))</f>
        <v/>
      </c>
    </row>
    <row r="39" spans="4:13">
      <c r="D39" s="7">
        <f>IF($B39="","",VLOOKUP($C39,Companies!$B$5:$C$104,2,FALSE))</f>
        <v/>
      </c>
      <c r="F39" s="4"/>
      <c r="H39" s="8"/>
      <c r="I39" s="9">
        <f>IF($B39="","",VLOOKUP($G39,Settings!$B$10:$C$15,2,FALSE))</f>
        <v/>
      </c>
      <c r="J39" s="10">
        <f>IF($B39="","",ROUND($H39*$I39,2))</f>
        <v/>
      </c>
      <c r="K39" s="4"/>
      <c r="L39" s="4"/>
      <c r="M39" s="11">
        <f>IF($B39="","",IF($L39&lt;&gt;"",$L39-$F39,Settings!$C$6-$F39))</f>
        <v/>
      </c>
    </row>
    <row r="40" spans="4:13">
      <c r="D40" s="7">
        <f>IF($B40="","",VLOOKUP($C40,Companies!$B$5:$C$104,2,FALSE))</f>
        <v/>
      </c>
      <c r="F40" s="4"/>
      <c r="H40" s="8"/>
      <c r="I40" s="9">
        <f>IF($B40="","",VLOOKUP($G40,Settings!$B$10:$C$15,2,FALSE))</f>
        <v/>
      </c>
      <c r="J40" s="10">
        <f>IF($B40="","",ROUND($H40*$I40,2))</f>
        <v/>
      </c>
      <c r="K40" s="4"/>
      <c r="L40" s="4"/>
      <c r="M40" s="11">
        <f>IF($B40="","",IF($L40&lt;&gt;"",$L40-$F40,Settings!$C$6-$F40))</f>
        <v/>
      </c>
    </row>
    <row r="41" spans="4:13">
      <c r="D41" s="7">
        <f>IF($B41="","",VLOOKUP($C41,Companies!$B$5:$C$104,2,FALSE))</f>
        <v/>
      </c>
      <c r="F41" s="4"/>
      <c r="H41" s="8"/>
      <c r="I41" s="9">
        <f>IF($B41="","",VLOOKUP($G41,Settings!$B$10:$C$15,2,FALSE))</f>
        <v/>
      </c>
      <c r="J41" s="10">
        <f>IF($B41="","",ROUND($H41*$I41,2))</f>
        <v/>
      </c>
      <c r="K41" s="4"/>
      <c r="L41" s="4"/>
      <c r="M41" s="11">
        <f>IF($B41="","",IF($L41&lt;&gt;"",$L41-$F41,Settings!$C$6-$F41))</f>
        <v/>
      </c>
    </row>
    <row r="42" spans="4:13">
      <c r="D42" s="7">
        <f>IF($B42="","",VLOOKUP($C42,Companies!$B$5:$C$104,2,FALSE))</f>
        <v/>
      </c>
      <c r="F42" s="4"/>
      <c r="H42" s="8"/>
      <c r="I42" s="9">
        <f>IF($B42="","",VLOOKUP($G42,Settings!$B$10:$C$15,2,FALSE))</f>
        <v/>
      </c>
      <c r="J42" s="10">
        <f>IF($B42="","",ROUND($H42*$I42,2))</f>
        <v/>
      </c>
      <c r="K42" s="4"/>
      <c r="L42" s="4"/>
      <c r="M42" s="11">
        <f>IF($B42="","",IF($L42&lt;&gt;"",$L42-$F42,Settings!$C$6-$F42))</f>
        <v/>
      </c>
    </row>
    <row r="43" spans="4:13">
      <c r="D43" s="7">
        <f>IF($B43="","",VLOOKUP($C43,Companies!$B$5:$C$104,2,FALSE))</f>
        <v/>
      </c>
      <c r="F43" s="4"/>
      <c r="H43" s="8"/>
      <c r="I43" s="9">
        <f>IF($B43="","",VLOOKUP($G43,Settings!$B$10:$C$15,2,FALSE))</f>
        <v/>
      </c>
      <c r="J43" s="10">
        <f>IF($B43="","",ROUND($H43*$I43,2))</f>
        <v/>
      </c>
      <c r="K43" s="4"/>
      <c r="L43" s="4"/>
      <c r="M43" s="11">
        <f>IF($B43="","",IF($L43&lt;&gt;"",$L43-$F43,Settings!$C$6-$F43))</f>
        <v/>
      </c>
    </row>
    <row r="44" spans="4:13">
      <c r="D44" s="7">
        <f>IF($B44="","",VLOOKUP($C44,Companies!$B$5:$C$104,2,FALSE))</f>
        <v/>
      </c>
      <c r="F44" s="4"/>
      <c r="H44" s="8"/>
      <c r="I44" s="9">
        <f>IF($B44="","",VLOOKUP($G44,Settings!$B$10:$C$15,2,FALSE))</f>
        <v/>
      </c>
      <c r="J44" s="10">
        <f>IF($B44="","",ROUND($H44*$I44,2))</f>
        <v/>
      </c>
      <c r="K44" s="4"/>
      <c r="L44" s="4"/>
      <c r="M44" s="11">
        <f>IF($B44="","",IF($L44&lt;&gt;"",$L44-$F44,Settings!$C$6-$F44))</f>
        <v/>
      </c>
    </row>
    <row r="45" spans="4:13">
      <c r="D45" s="7">
        <f>IF($B45="","",VLOOKUP($C45,Companies!$B$5:$C$104,2,FALSE))</f>
        <v/>
      </c>
      <c r="F45" s="4"/>
      <c r="H45" s="8"/>
      <c r="I45" s="9">
        <f>IF($B45="","",VLOOKUP($G45,Settings!$B$10:$C$15,2,FALSE))</f>
        <v/>
      </c>
      <c r="J45" s="10">
        <f>IF($B45="","",ROUND($H45*$I45,2))</f>
        <v/>
      </c>
      <c r="K45" s="4"/>
      <c r="L45" s="4"/>
      <c r="M45" s="11">
        <f>IF($B45="","",IF($L45&lt;&gt;"",$L45-$F45,Settings!$C$6-$F45))</f>
        <v/>
      </c>
    </row>
    <row r="46" spans="4:13">
      <c r="D46" s="7">
        <f>IF($B46="","",VLOOKUP($C46,Companies!$B$5:$C$104,2,FALSE))</f>
        <v/>
      </c>
      <c r="F46" s="4"/>
      <c r="H46" s="8"/>
      <c r="I46" s="9">
        <f>IF($B46="","",VLOOKUP($G46,Settings!$B$10:$C$15,2,FALSE))</f>
        <v/>
      </c>
      <c r="J46" s="10">
        <f>IF($B46="","",ROUND($H46*$I46,2))</f>
        <v/>
      </c>
      <c r="K46" s="4"/>
      <c r="L46" s="4"/>
      <c r="M46" s="11">
        <f>IF($B46="","",IF($L46&lt;&gt;"",$L46-$F46,Settings!$C$6-$F46))</f>
        <v/>
      </c>
    </row>
    <row r="47" spans="4:13">
      <c r="D47" s="7">
        <f>IF($B47="","",VLOOKUP($C47,Companies!$B$5:$C$104,2,FALSE))</f>
        <v/>
      </c>
      <c r="F47" s="4"/>
      <c r="H47" s="8"/>
      <c r="I47" s="9">
        <f>IF($B47="","",VLOOKUP($G47,Settings!$B$10:$C$15,2,FALSE))</f>
        <v/>
      </c>
      <c r="J47" s="10">
        <f>IF($B47="","",ROUND($H47*$I47,2))</f>
        <v/>
      </c>
      <c r="K47" s="4"/>
      <c r="L47" s="4"/>
      <c r="M47" s="11">
        <f>IF($B47="","",IF($L47&lt;&gt;"",$L47-$F47,Settings!$C$6-$F47))</f>
        <v/>
      </c>
    </row>
    <row r="48" spans="4:13">
      <c r="D48" s="7">
        <f>IF($B48="","",VLOOKUP($C48,Companies!$B$5:$C$104,2,FALSE))</f>
        <v/>
      </c>
      <c r="F48" s="4"/>
      <c r="H48" s="8"/>
      <c r="I48" s="9">
        <f>IF($B48="","",VLOOKUP($G48,Settings!$B$10:$C$15,2,FALSE))</f>
        <v/>
      </c>
      <c r="J48" s="10">
        <f>IF($B48="","",ROUND($H48*$I48,2))</f>
        <v/>
      </c>
      <c r="K48" s="4"/>
      <c r="L48" s="4"/>
      <c r="M48" s="11">
        <f>IF($B48="","",IF($L48&lt;&gt;"",$L48-$F48,Settings!$C$6-$F48))</f>
        <v/>
      </c>
    </row>
    <row r="49" spans="4:13">
      <c r="D49" s="7">
        <f>IF($B49="","",VLOOKUP($C49,Companies!$B$5:$C$104,2,FALSE))</f>
        <v/>
      </c>
      <c r="F49" s="4"/>
      <c r="H49" s="8"/>
      <c r="I49" s="9">
        <f>IF($B49="","",VLOOKUP($G49,Settings!$B$10:$C$15,2,FALSE))</f>
        <v/>
      </c>
      <c r="J49" s="10">
        <f>IF($B49="","",ROUND($H49*$I49,2))</f>
        <v/>
      </c>
      <c r="K49" s="4"/>
      <c r="L49" s="4"/>
      <c r="M49" s="11">
        <f>IF($B49="","",IF($L49&lt;&gt;"",$L49-$F49,Settings!$C$6-$F49))</f>
        <v/>
      </c>
    </row>
    <row r="50" spans="4:13">
      <c r="D50" s="7">
        <f>IF($B50="","",VLOOKUP($C50,Companies!$B$5:$C$104,2,FALSE))</f>
        <v/>
      </c>
      <c r="F50" s="4"/>
      <c r="H50" s="8"/>
      <c r="I50" s="9">
        <f>IF($B50="","",VLOOKUP($G50,Settings!$B$10:$C$15,2,FALSE))</f>
        <v/>
      </c>
      <c r="J50" s="10">
        <f>IF($B50="","",ROUND($H50*$I50,2))</f>
        <v/>
      </c>
      <c r="K50" s="4"/>
      <c r="L50" s="4"/>
      <c r="M50" s="11">
        <f>IF($B50="","",IF($L50&lt;&gt;"",$L50-$F50,Settings!$C$6-$F50))</f>
        <v/>
      </c>
    </row>
    <row r="51" spans="4:13">
      <c r="D51" s="7">
        <f>IF($B51="","",VLOOKUP($C51,Companies!$B$5:$C$104,2,FALSE))</f>
        <v/>
      </c>
      <c r="F51" s="4"/>
      <c r="H51" s="8"/>
      <c r="I51" s="9">
        <f>IF($B51="","",VLOOKUP($G51,Settings!$B$10:$C$15,2,FALSE))</f>
        <v/>
      </c>
      <c r="J51" s="10">
        <f>IF($B51="","",ROUND($H51*$I51,2))</f>
        <v/>
      </c>
      <c r="K51" s="4"/>
      <c r="L51" s="4"/>
      <c r="M51" s="11">
        <f>IF($B51="","",IF($L51&lt;&gt;"",$L51-$F51,Settings!$C$6-$F51))</f>
        <v/>
      </c>
    </row>
    <row r="52" spans="4:13">
      <c r="D52" s="7">
        <f>IF($B52="","",VLOOKUP($C52,Companies!$B$5:$C$104,2,FALSE))</f>
        <v/>
      </c>
      <c r="F52" s="4"/>
      <c r="H52" s="8"/>
      <c r="I52" s="9">
        <f>IF($B52="","",VLOOKUP($G52,Settings!$B$10:$C$15,2,FALSE))</f>
        <v/>
      </c>
      <c r="J52" s="10">
        <f>IF($B52="","",ROUND($H52*$I52,2))</f>
        <v/>
      </c>
      <c r="K52" s="4"/>
      <c r="L52" s="4"/>
      <c r="M52" s="11">
        <f>IF($B52="","",IF($L52&lt;&gt;"",$L52-$F52,Settings!$C$6-$F52))</f>
        <v/>
      </c>
    </row>
    <row r="53" spans="4:13">
      <c r="D53" s="7">
        <f>IF($B53="","",VLOOKUP($C53,Companies!$B$5:$C$104,2,FALSE))</f>
        <v/>
      </c>
      <c r="F53" s="4"/>
      <c r="H53" s="8"/>
      <c r="I53" s="9">
        <f>IF($B53="","",VLOOKUP($G53,Settings!$B$10:$C$15,2,FALSE))</f>
        <v/>
      </c>
      <c r="J53" s="10">
        <f>IF($B53="","",ROUND($H53*$I53,2))</f>
        <v/>
      </c>
      <c r="K53" s="4"/>
      <c r="L53" s="4"/>
      <c r="M53" s="11">
        <f>IF($B53="","",IF($L53&lt;&gt;"",$L53-$F53,Settings!$C$6-$F53))</f>
        <v/>
      </c>
    </row>
    <row r="54" spans="4:13">
      <c r="D54" s="7">
        <f>IF($B54="","",VLOOKUP($C54,Companies!$B$5:$C$104,2,FALSE))</f>
        <v/>
      </c>
      <c r="F54" s="4"/>
      <c r="H54" s="8"/>
      <c r="I54" s="9">
        <f>IF($B54="","",VLOOKUP($G54,Settings!$B$10:$C$15,2,FALSE))</f>
        <v/>
      </c>
      <c r="J54" s="10">
        <f>IF($B54="","",ROUND($H54*$I54,2))</f>
        <v/>
      </c>
      <c r="K54" s="4"/>
      <c r="L54" s="4"/>
      <c r="M54" s="11">
        <f>IF($B54="","",IF($L54&lt;&gt;"",$L54-$F54,Settings!$C$6-$F54))</f>
        <v/>
      </c>
    </row>
    <row r="55" spans="4:13">
      <c r="D55" s="7">
        <f>IF($B55="","",VLOOKUP($C55,Companies!$B$5:$C$104,2,FALSE))</f>
        <v/>
      </c>
      <c r="F55" s="4"/>
      <c r="H55" s="8"/>
      <c r="I55" s="9">
        <f>IF($B55="","",VLOOKUP($G55,Settings!$B$10:$C$15,2,FALSE))</f>
        <v/>
      </c>
      <c r="J55" s="10">
        <f>IF($B55="","",ROUND($H55*$I55,2))</f>
        <v/>
      </c>
      <c r="K55" s="4"/>
      <c r="L55" s="4"/>
      <c r="M55" s="11">
        <f>IF($B55="","",IF($L55&lt;&gt;"",$L55-$F55,Settings!$C$6-$F55))</f>
        <v/>
      </c>
    </row>
    <row r="56" spans="4:13">
      <c r="D56" s="7">
        <f>IF($B56="","",VLOOKUP($C56,Companies!$B$5:$C$104,2,FALSE))</f>
        <v/>
      </c>
      <c r="F56" s="4"/>
      <c r="H56" s="8"/>
      <c r="I56" s="9">
        <f>IF($B56="","",VLOOKUP($G56,Settings!$B$10:$C$15,2,FALSE))</f>
        <v/>
      </c>
      <c r="J56" s="10">
        <f>IF($B56="","",ROUND($H56*$I56,2))</f>
        <v/>
      </c>
      <c r="K56" s="4"/>
      <c r="L56" s="4"/>
      <c r="M56" s="11">
        <f>IF($B56="","",IF($L56&lt;&gt;"",$L56-$F56,Settings!$C$6-$F56))</f>
        <v/>
      </c>
    </row>
    <row r="57" spans="4:13">
      <c r="D57" s="7">
        <f>IF($B57="","",VLOOKUP($C57,Companies!$B$5:$C$104,2,FALSE))</f>
        <v/>
      </c>
      <c r="F57" s="4"/>
      <c r="H57" s="8"/>
      <c r="I57" s="9">
        <f>IF($B57="","",VLOOKUP($G57,Settings!$B$10:$C$15,2,FALSE))</f>
        <v/>
      </c>
      <c r="J57" s="10">
        <f>IF($B57="","",ROUND($H57*$I57,2))</f>
        <v/>
      </c>
      <c r="K57" s="4"/>
      <c r="L57" s="4"/>
      <c r="M57" s="11">
        <f>IF($B57="","",IF($L57&lt;&gt;"",$L57-$F57,Settings!$C$6-$F57))</f>
        <v/>
      </c>
    </row>
    <row r="58" spans="4:13">
      <c r="D58" s="7">
        <f>IF($B58="","",VLOOKUP($C58,Companies!$B$5:$C$104,2,FALSE))</f>
        <v/>
      </c>
      <c r="F58" s="4"/>
      <c r="H58" s="8"/>
      <c r="I58" s="9">
        <f>IF($B58="","",VLOOKUP($G58,Settings!$B$10:$C$15,2,FALSE))</f>
        <v/>
      </c>
      <c r="J58" s="10">
        <f>IF($B58="","",ROUND($H58*$I58,2))</f>
        <v/>
      </c>
      <c r="K58" s="4"/>
      <c r="L58" s="4"/>
      <c r="M58" s="11">
        <f>IF($B58="","",IF($L58&lt;&gt;"",$L58-$F58,Settings!$C$6-$F58))</f>
        <v/>
      </c>
    </row>
    <row r="59" spans="4:13">
      <c r="D59" s="7">
        <f>IF($B59="","",VLOOKUP($C59,Companies!$B$5:$C$104,2,FALSE))</f>
        <v/>
      </c>
      <c r="F59" s="4"/>
      <c r="H59" s="8"/>
      <c r="I59" s="9">
        <f>IF($B59="","",VLOOKUP($G59,Settings!$B$10:$C$15,2,FALSE))</f>
        <v/>
      </c>
      <c r="J59" s="10">
        <f>IF($B59="","",ROUND($H59*$I59,2))</f>
        <v/>
      </c>
      <c r="K59" s="4"/>
      <c r="L59" s="4"/>
      <c r="M59" s="11">
        <f>IF($B59="","",IF($L59&lt;&gt;"",$L59-$F59,Settings!$C$6-$F59))</f>
        <v/>
      </c>
    </row>
    <row r="60" spans="4:13">
      <c r="D60" s="7">
        <f>IF($B60="","",VLOOKUP($C60,Companies!$B$5:$C$104,2,FALSE))</f>
        <v/>
      </c>
      <c r="F60" s="4"/>
      <c r="H60" s="8"/>
      <c r="I60" s="9">
        <f>IF($B60="","",VLOOKUP($G60,Settings!$B$10:$C$15,2,FALSE))</f>
        <v/>
      </c>
      <c r="J60" s="10">
        <f>IF($B60="","",ROUND($H60*$I60,2))</f>
        <v/>
      </c>
      <c r="K60" s="4"/>
      <c r="L60" s="4"/>
      <c r="M60" s="11">
        <f>IF($B60="","",IF($L60&lt;&gt;"",$L60-$F60,Settings!$C$6-$F60))</f>
        <v/>
      </c>
    </row>
    <row r="61" spans="4:13">
      <c r="D61" s="7">
        <f>IF($B61="","",VLOOKUP($C61,Companies!$B$5:$C$104,2,FALSE))</f>
        <v/>
      </c>
      <c r="F61" s="4"/>
      <c r="H61" s="8"/>
      <c r="I61" s="9">
        <f>IF($B61="","",VLOOKUP($G61,Settings!$B$10:$C$15,2,FALSE))</f>
        <v/>
      </c>
      <c r="J61" s="10">
        <f>IF($B61="","",ROUND($H61*$I61,2))</f>
        <v/>
      </c>
      <c r="K61" s="4"/>
      <c r="L61" s="4"/>
      <c r="M61" s="11">
        <f>IF($B61="","",IF($L61&lt;&gt;"",$L61-$F61,Settings!$C$6-$F61))</f>
        <v/>
      </c>
    </row>
    <row r="62" spans="4:13">
      <c r="D62" s="7">
        <f>IF($B62="","",VLOOKUP($C62,Companies!$B$5:$C$104,2,FALSE))</f>
        <v/>
      </c>
      <c r="F62" s="4"/>
      <c r="H62" s="8"/>
      <c r="I62" s="9">
        <f>IF($B62="","",VLOOKUP($G62,Settings!$B$10:$C$15,2,FALSE))</f>
        <v/>
      </c>
      <c r="J62" s="10">
        <f>IF($B62="","",ROUND($H62*$I62,2))</f>
        <v/>
      </c>
      <c r="K62" s="4"/>
      <c r="L62" s="4"/>
      <c r="M62" s="11">
        <f>IF($B62="","",IF($L62&lt;&gt;"",$L62-$F62,Settings!$C$6-$F62))</f>
        <v/>
      </c>
    </row>
    <row r="63" spans="4:13">
      <c r="D63" s="7">
        <f>IF($B63="","",VLOOKUP($C63,Companies!$B$5:$C$104,2,FALSE))</f>
        <v/>
      </c>
      <c r="F63" s="4"/>
      <c r="H63" s="8"/>
      <c r="I63" s="9">
        <f>IF($B63="","",VLOOKUP($G63,Settings!$B$10:$C$15,2,FALSE))</f>
        <v/>
      </c>
      <c r="J63" s="10">
        <f>IF($B63="","",ROUND($H63*$I63,2))</f>
        <v/>
      </c>
      <c r="K63" s="4"/>
      <c r="L63" s="4"/>
      <c r="M63" s="11">
        <f>IF($B63="","",IF($L63&lt;&gt;"",$L63-$F63,Settings!$C$6-$F63))</f>
        <v/>
      </c>
    </row>
    <row r="64" spans="4:13">
      <c r="D64" s="7">
        <f>IF($B64="","",VLOOKUP($C64,Companies!$B$5:$C$104,2,FALSE))</f>
        <v/>
      </c>
      <c r="F64" s="4"/>
      <c r="H64" s="8"/>
      <c r="I64" s="9">
        <f>IF($B64="","",VLOOKUP($G64,Settings!$B$10:$C$15,2,FALSE))</f>
        <v/>
      </c>
      <c r="J64" s="10">
        <f>IF($B64="","",ROUND($H64*$I64,2))</f>
        <v/>
      </c>
      <c r="K64" s="4"/>
      <c r="L64" s="4"/>
      <c r="M64" s="11">
        <f>IF($B64="","",IF($L64&lt;&gt;"",$L64-$F64,Settings!$C$6-$F64))</f>
        <v/>
      </c>
    </row>
    <row r="65" spans="4:13">
      <c r="D65" s="7">
        <f>IF($B65="","",VLOOKUP($C65,Companies!$B$5:$C$104,2,FALSE))</f>
        <v/>
      </c>
      <c r="F65" s="4"/>
      <c r="H65" s="8"/>
      <c r="I65" s="9">
        <f>IF($B65="","",VLOOKUP($G65,Settings!$B$10:$C$15,2,FALSE))</f>
        <v/>
      </c>
      <c r="J65" s="10">
        <f>IF($B65="","",ROUND($H65*$I65,2))</f>
        <v/>
      </c>
      <c r="K65" s="4"/>
      <c r="L65" s="4"/>
      <c r="M65" s="11">
        <f>IF($B65="","",IF($L65&lt;&gt;"",$L65-$F65,Settings!$C$6-$F65))</f>
        <v/>
      </c>
    </row>
    <row r="66" spans="4:13">
      <c r="D66" s="7">
        <f>IF($B66="","",VLOOKUP($C66,Companies!$B$5:$C$104,2,FALSE))</f>
        <v/>
      </c>
      <c r="F66" s="4"/>
      <c r="H66" s="8"/>
      <c r="I66" s="9">
        <f>IF($B66="","",VLOOKUP($G66,Settings!$B$10:$C$15,2,FALSE))</f>
        <v/>
      </c>
      <c r="J66" s="10">
        <f>IF($B66="","",ROUND($H66*$I66,2))</f>
        <v/>
      </c>
      <c r="K66" s="4"/>
      <c r="L66" s="4"/>
      <c r="M66" s="11">
        <f>IF($B66="","",IF($L66&lt;&gt;"",$L66-$F66,Settings!$C$6-$F66))</f>
        <v/>
      </c>
    </row>
    <row r="67" spans="4:13">
      <c r="D67" s="7">
        <f>IF($B67="","",VLOOKUP($C67,Companies!$B$5:$C$104,2,FALSE))</f>
        <v/>
      </c>
      <c r="F67" s="4"/>
      <c r="H67" s="8"/>
      <c r="I67" s="9">
        <f>IF($B67="","",VLOOKUP($G67,Settings!$B$10:$C$15,2,FALSE))</f>
        <v/>
      </c>
      <c r="J67" s="10">
        <f>IF($B67="","",ROUND($H67*$I67,2))</f>
        <v/>
      </c>
      <c r="K67" s="4"/>
      <c r="L67" s="4"/>
      <c r="M67" s="11">
        <f>IF($B67="","",IF($L67&lt;&gt;"",$L67-$F67,Settings!$C$6-$F67))</f>
        <v/>
      </c>
    </row>
    <row r="68" spans="4:13">
      <c r="D68" s="7">
        <f>IF($B68="","",VLOOKUP($C68,Companies!$B$5:$C$104,2,FALSE))</f>
        <v/>
      </c>
      <c r="F68" s="4"/>
      <c r="H68" s="8"/>
      <c r="I68" s="9">
        <f>IF($B68="","",VLOOKUP($G68,Settings!$B$10:$C$15,2,FALSE))</f>
        <v/>
      </c>
      <c r="J68" s="10">
        <f>IF($B68="","",ROUND($H68*$I68,2))</f>
        <v/>
      </c>
      <c r="K68" s="4"/>
      <c r="L68" s="4"/>
      <c r="M68" s="11">
        <f>IF($B68="","",IF($L68&lt;&gt;"",$L68-$F68,Settings!$C$6-$F68))</f>
        <v/>
      </c>
    </row>
    <row r="69" spans="4:13">
      <c r="D69" s="7">
        <f>IF($B69="","",VLOOKUP($C69,Companies!$B$5:$C$104,2,FALSE))</f>
        <v/>
      </c>
      <c r="F69" s="4"/>
      <c r="H69" s="8"/>
      <c r="I69" s="9">
        <f>IF($B69="","",VLOOKUP($G69,Settings!$B$10:$C$15,2,FALSE))</f>
        <v/>
      </c>
      <c r="J69" s="10">
        <f>IF($B69="","",ROUND($H69*$I69,2))</f>
        <v/>
      </c>
      <c r="K69" s="4"/>
      <c r="L69" s="4"/>
      <c r="M69" s="11">
        <f>IF($B69="","",IF($L69&lt;&gt;"",$L69-$F69,Settings!$C$6-$F69))</f>
        <v/>
      </c>
    </row>
    <row r="70" spans="4:13">
      <c r="D70" s="7">
        <f>IF($B70="","",VLOOKUP($C70,Companies!$B$5:$C$104,2,FALSE))</f>
        <v/>
      </c>
      <c r="F70" s="4"/>
      <c r="H70" s="8"/>
      <c r="I70" s="9">
        <f>IF($B70="","",VLOOKUP($G70,Settings!$B$10:$C$15,2,FALSE))</f>
        <v/>
      </c>
      <c r="J70" s="10">
        <f>IF($B70="","",ROUND($H70*$I70,2))</f>
        <v/>
      </c>
      <c r="K70" s="4"/>
      <c r="L70" s="4"/>
      <c r="M70" s="11">
        <f>IF($B70="","",IF($L70&lt;&gt;"",$L70-$F70,Settings!$C$6-$F70))</f>
        <v/>
      </c>
    </row>
    <row r="71" spans="4:13">
      <c r="D71" s="7">
        <f>IF($B71="","",VLOOKUP($C71,Companies!$B$5:$C$104,2,FALSE))</f>
        <v/>
      </c>
      <c r="F71" s="4"/>
      <c r="H71" s="8"/>
      <c r="I71" s="9">
        <f>IF($B71="","",VLOOKUP($G71,Settings!$B$10:$C$15,2,FALSE))</f>
        <v/>
      </c>
      <c r="J71" s="10">
        <f>IF($B71="","",ROUND($H71*$I71,2))</f>
        <v/>
      </c>
      <c r="K71" s="4"/>
      <c r="L71" s="4"/>
      <c r="M71" s="11">
        <f>IF($B71="","",IF($L71&lt;&gt;"",$L71-$F71,Settings!$C$6-$F71))</f>
        <v/>
      </c>
    </row>
    <row r="72" spans="4:13">
      <c r="D72" s="7">
        <f>IF($B72="","",VLOOKUP($C72,Companies!$B$5:$C$104,2,FALSE))</f>
        <v/>
      </c>
      <c r="F72" s="4"/>
      <c r="H72" s="8"/>
      <c r="I72" s="9">
        <f>IF($B72="","",VLOOKUP($G72,Settings!$B$10:$C$15,2,FALSE))</f>
        <v/>
      </c>
      <c r="J72" s="10">
        <f>IF($B72="","",ROUND($H72*$I72,2))</f>
        <v/>
      </c>
      <c r="K72" s="4"/>
      <c r="L72" s="4"/>
      <c r="M72" s="11">
        <f>IF($B72="","",IF($L72&lt;&gt;"",$L72-$F72,Settings!$C$6-$F72))</f>
        <v/>
      </c>
    </row>
    <row r="73" spans="4:13">
      <c r="D73" s="7">
        <f>IF($B73="","",VLOOKUP($C73,Companies!$B$5:$C$104,2,FALSE))</f>
        <v/>
      </c>
      <c r="F73" s="4"/>
      <c r="H73" s="8"/>
      <c r="I73" s="9">
        <f>IF($B73="","",VLOOKUP($G73,Settings!$B$10:$C$15,2,FALSE))</f>
        <v/>
      </c>
      <c r="J73" s="10">
        <f>IF($B73="","",ROUND($H73*$I73,2))</f>
        <v/>
      </c>
      <c r="K73" s="4"/>
      <c r="L73" s="4"/>
      <c r="M73" s="11">
        <f>IF($B73="","",IF($L73&lt;&gt;"",$L73-$F73,Settings!$C$6-$F73))</f>
        <v/>
      </c>
    </row>
    <row r="74" spans="4:13">
      <c r="D74" s="7">
        <f>IF($B74="","",VLOOKUP($C74,Companies!$B$5:$C$104,2,FALSE))</f>
        <v/>
      </c>
      <c r="F74" s="4"/>
      <c r="H74" s="8"/>
      <c r="I74" s="9">
        <f>IF($B74="","",VLOOKUP($G74,Settings!$B$10:$C$15,2,FALSE))</f>
        <v/>
      </c>
      <c r="J74" s="10">
        <f>IF($B74="","",ROUND($H74*$I74,2))</f>
        <v/>
      </c>
      <c r="K74" s="4"/>
      <c r="L74" s="4"/>
      <c r="M74" s="11">
        <f>IF($B74="","",IF($L74&lt;&gt;"",$L74-$F74,Settings!$C$6-$F74))</f>
        <v/>
      </c>
    </row>
    <row r="75" spans="4:13">
      <c r="D75" s="7">
        <f>IF($B75="","",VLOOKUP($C75,Companies!$B$5:$C$104,2,FALSE))</f>
        <v/>
      </c>
      <c r="F75" s="4"/>
      <c r="H75" s="8"/>
      <c r="I75" s="9">
        <f>IF($B75="","",VLOOKUP($G75,Settings!$B$10:$C$15,2,FALSE))</f>
        <v/>
      </c>
      <c r="J75" s="10">
        <f>IF($B75="","",ROUND($H75*$I75,2))</f>
        <v/>
      </c>
      <c r="K75" s="4"/>
      <c r="L75" s="4"/>
      <c r="M75" s="11">
        <f>IF($B75="","",IF($L75&lt;&gt;"",$L75-$F75,Settings!$C$6-$F75))</f>
        <v/>
      </c>
    </row>
    <row r="76" spans="4:13">
      <c r="D76" s="7">
        <f>IF($B76="","",VLOOKUP($C76,Companies!$B$5:$C$104,2,FALSE))</f>
        <v/>
      </c>
      <c r="F76" s="4"/>
      <c r="H76" s="8"/>
      <c r="I76" s="9">
        <f>IF($B76="","",VLOOKUP($G76,Settings!$B$10:$C$15,2,FALSE))</f>
        <v/>
      </c>
      <c r="J76" s="10">
        <f>IF($B76="","",ROUND($H76*$I76,2))</f>
        <v/>
      </c>
      <c r="K76" s="4"/>
      <c r="L76" s="4"/>
      <c r="M76" s="11">
        <f>IF($B76="","",IF($L76&lt;&gt;"",$L76-$F76,Settings!$C$6-$F76))</f>
        <v/>
      </c>
    </row>
    <row r="77" spans="4:13">
      <c r="D77" s="7">
        <f>IF($B77="","",VLOOKUP($C77,Companies!$B$5:$C$104,2,FALSE))</f>
        <v/>
      </c>
      <c r="F77" s="4"/>
      <c r="H77" s="8"/>
      <c r="I77" s="9">
        <f>IF($B77="","",VLOOKUP($G77,Settings!$B$10:$C$15,2,FALSE))</f>
        <v/>
      </c>
      <c r="J77" s="10">
        <f>IF($B77="","",ROUND($H77*$I77,2))</f>
        <v/>
      </c>
      <c r="K77" s="4"/>
      <c r="L77" s="4"/>
      <c r="M77" s="11">
        <f>IF($B77="","",IF($L77&lt;&gt;"",$L77-$F77,Settings!$C$6-$F77))</f>
        <v/>
      </c>
    </row>
    <row r="78" spans="4:13">
      <c r="D78" s="7">
        <f>IF($B78="","",VLOOKUP($C78,Companies!$B$5:$C$104,2,FALSE))</f>
        <v/>
      </c>
      <c r="F78" s="4"/>
      <c r="H78" s="8"/>
      <c r="I78" s="9">
        <f>IF($B78="","",VLOOKUP($G78,Settings!$B$10:$C$15,2,FALSE))</f>
        <v/>
      </c>
      <c r="J78" s="10">
        <f>IF($B78="","",ROUND($H78*$I78,2))</f>
        <v/>
      </c>
      <c r="K78" s="4"/>
      <c r="L78" s="4"/>
      <c r="M78" s="11">
        <f>IF($B78="","",IF($L78&lt;&gt;"",$L78-$F78,Settings!$C$6-$F78))</f>
        <v/>
      </c>
    </row>
    <row r="79" spans="4:13">
      <c r="D79" s="7">
        <f>IF($B79="","",VLOOKUP($C79,Companies!$B$5:$C$104,2,FALSE))</f>
        <v/>
      </c>
      <c r="F79" s="4"/>
      <c r="H79" s="8"/>
      <c r="I79" s="9">
        <f>IF($B79="","",VLOOKUP($G79,Settings!$B$10:$C$15,2,FALSE))</f>
        <v/>
      </c>
      <c r="J79" s="10">
        <f>IF($B79="","",ROUND($H79*$I79,2))</f>
        <v/>
      </c>
      <c r="K79" s="4"/>
      <c r="L79" s="4"/>
      <c r="M79" s="11">
        <f>IF($B79="","",IF($L79&lt;&gt;"",$L79-$F79,Settings!$C$6-$F79))</f>
        <v/>
      </c>
    </row>
    <row r="80" spans="4:13">
      <c r="D80" s="7">
        <f>IF($B80="","",VLOOKUP($C80,Companies!$B$5:$C$104,2,FALSE))</f>
        <v/>
      </c>
      <c r="F80" s="4"/>
      <c r="H80" s="8"/>
      <c r="I80" s="9">
        <f>IF($B80="","",VLOOKUP($G80,Settings!$B$10:$C$15,2,FALSE))</f>
        <v/>
      </c>
      <c r="J80" s="10">
        <f>IF($B80="","",ROUND($H80*$I80,2))</f>
        <v/>
      </c>
      <c r="K80" s="4"/>
      <c r="L80" s="4"/>
      <c r="M80" s="11">
        <f>IF($B80="","",IF($L80&lt;&gt;"",$L80-$F80,Settings!$C$6-$F80))</f>
        <v/>
      </c>
    </row>
    <row r="81" spans="4:13">
      <c r="D81" s="7">
        <f>IF($B81="","",VLOOKUP($C81,Companies!$B$5:$C$104,2,FALSE))</f>
        <v/>
      </c>
      <c r="F81" s="4"/>
      <c r="H81" s="8"/>
      <c r="I81" s="9">
        <f>IF($B81="","",VLOOKUP($G81,Settings!$B$10:$C$15,2,FALSE))</f>
        <v/>
      </c>
      <c r="J81" s="10">
        <f>IF($B81="","",ROUND($H81*$I81,2))</f>
        <v/>
      </c>
      <c r="K81" s="4"/>
      <c r="L81" s="4"/>
      <c r="M81" s="11">
        <f>IF($B81="","",IF($L81&lt;&gt;"",$L81-$F81,Settings!$C$6-$F81))</f>
        <v/>
      </c>
    </row>
    <row r="82" spans="4:13">
      <c r="D82" s="7">
        <f>IF($B82="","",VLOOKUP($C82,Companies!$B$5:$C$104,2,FALSE))</f>
        <v/>
      </c>
      <c r="F82" s="4"/>
      <c r="H82" s="8"/>
      <c r="I82" s="9">
        <f>IF($B82="","",VLOOKUP($G82,Settings!$B$10:$C$15,2,FALSE))</f>
        <v/>
      </c>
      <c r="J82" s="10">
        <f>IF($B82="","",ROUND($H82*$I82,2))</f>
        <v/>
      </c>
      <c r="K82" s="4"/>
      <c r="L82" s="4"/>
      <c r="M82" s="11">
        <f>IF($B82="","",IF($L82&lt;&gt;"",$L82-$F82,Settings!$C$6-$F82))</f>
        <v/>
      </c>
    </row>
    <row r="83" spans="4:13">
      <c r="D83" s="7">
        <f>IF($B83="","",VLOOKUP($C83,Companies!$B$5:$C$104,2,FALSE))</f>
        <v/>
      </c>
      <c r="F83" s="4"/>
      <c r="H83" s="8"/>
      <c r="I83" s="9">
        <f>IF($B83="","",VLOOKUP($G83,Settings!$B$10:$C$15,2,FALSE))</f>
        <v/>
      </c>
      <c r="J83" s="10">
        <f>IF($B83="","",ROUND($H83*$I83,2))</f>
        <v/>
      </c>
      <c r="K83" s="4"/>
      <c r="L83" s="4"/>
      <c r="M83" s="11">
        <f>IF($B83="","",IF($L83&lt;&gt;"",$L83-$F83,Settings!$C$6-$F83))</f>
        <v/>
      </c>
    </row>
    <row r="84" spans="4:13">
      <c r="D84" s="7">
        <f>IF($B84="","",VLOOKUP($C84,Companies!$B$5:$C$104,2,FALSE))</f>
        <v/>
      </c>
      <c r="F84" s="4"/>
      <c r="H84" s="8"/>
      <c r="I84" s="9">
        <f>IF($B84="","",VLOOKUP($G84,Settings!$B$10:$C$15,2,FALSE))</f>
        <v/>
      </c>
      <c r="J84" s="10">
        <f>IF($B84="","",ROUND($H84*$I84,2))</f>
        <v/>
      </c>
      <c r="K84" s="4"/>
      <c r="L84" s="4"/>
      <c r="M84" s="11">
        <f>IF($B84="","",IF($L84&lt;&gt;"",$L84-$F84,Settings!$C$6-$F84))</f>
        <v/>
      </c>
    </row>
    <row r="85" spans="4:13">
      <c r="D85" s="7">
        <f>IF($B85="","",VLOOKUP($C85,Companies!$B$5:$C$104,2,FALSE))</f>
        <v/>
      </c>
      <c r="F85" s="4"/>
      <c r="H85" s="8"/>
      <c r="I85" s="9">
        <f>IF($B85="","",VLOOKUP($G85,Settings!$B$10:$C$15,2,FALSE))</f>
        <v/>
      </c>
      <c r="J85" s="10">
        <f>IF($B85="","",ROUND($H85*$I85,2))</f>
        <v/>
      </c>
      <c r="K85" s="4"/>
      <c r="L85" s="4"/>
      <c r="M85" s="11">
        <f>IF($B85="","",IF($L85&lt;&gt;"",$L85-$F85,Settings!$C$6-$F85))</f>
        <v/>
      </c>
    </row>
    <row r="86" spans="4:13">
      <c r="D86" s="7">
        <f>IF($B86="","",VLOOKUP($C86,Companies!$B$5:$C$104,2,FALSE))</f>
        <v/>
      </c>
      <c r="F86" s="4"/>
      <c r="H86" s="8"/>
      <c r="I86" s="9">
        <f>IF($B86="","",VLOOKUP($G86,Settings!$B$10:$C$15,2,FALSE))</f>
        <v/>
      </c>
      <c r="J86" s="10">
        <f>IF($B86="","",ROUND($H86*$I86,2))</f>
        <v/>
      </c>
      <c r="K86" s="4"/>
      <c r="L86" s="4"/>
      <c r="M86" s="11">
        <f>IF($B86="","",IF($L86&lt;&gt;"",$L86-$F86,Settings!$C$6-$F86))</f>
        <v/>
      </c>
    </row>
    <row r="87" spans="4:13">
      <c r="D87" s="7">
        <f>IF($B87="","",VLOOKUP($C87,Companies!$B$5:$C$104,2,FALSE))</f>
        <v/>
      </c>
      <c r="F87" s="4"/>
      <c r="H87" s="8"/>
      <c r="I87" s="9">
        <f>IF($B87="","",VLOOKUP($G87,Settings!$B$10:$C$15,2,FALSE))</f>
        <v/>
      </c>
      <c r="J87" s="10">
        <f>IF($B87="","",ROUND($H87*$I87,2))</f>
        <v/>
      </c>
      <c r="K87" s="4"/>
      <c r="L87" s="4"/>
      <c r="M87" s="11">
        <f>IF($B87="","",IF($L87&lt;&gt;"",$L87-$F87,Settings!$C$6-$F87))</f>
        <v/>
      </c>
    </row>
    <row r="88" spans="4:13">
      <c r="D88" s="7">
        <f>IF($B88="","",VLOOKUP($C88,Companies!$B$5:$C$104,2,FALSE))</f>
        <v/>
      </c>
      <c r="F88" s="4"/>
      <c r="H88" s="8"/>
      <c r="I88" s="9">
        <f>IF($B88="","",VLOOKUP($G88,Settings!$B$10:$C$15,2,FALSE))</f>
        <v/>
      </c>
      <c r="J88" s="10">
        <f>IF($B88="","",ROUND($H88*$I88,2))</f>
        <v/>
      </c>
      <c r="K88" s="4"/>
      <c r="L88" s="4"/>
      <c r="M88" s="11">
        <f>IF($B88="","",IF($L88&lt;&gt;"",$L88-$F88,Settings!$C$6-$F88))</f>
        <v/>
      </c>
    </row>
    <row r="89" spans="4:13">
      <c r="D89" s="7">
        <f>IF($B89="","",VLOOKUP($C89,Companies!$B$5:$C$104,2,FALSE))</f>
        <v/>
      </c>
      <c r="F89" s="4"/>
      <c r="H89" s="8"/>
      <c r="I89" s="9">
        <f>IF($B89="","",VLOOKUP($G89,Settings!$B$10:$C$15,2,FALSE))</f>
        <v/>
      </c>
      <c r="J89" s="10">
        <f>IF($B89="","",ROUND($H89*$I89,2))</f>
        <v/>
      </c>
      <c r="K89" s="4"/>
      <c r="L89" s="4"/>
      <c r="M89" s="11">
        <f>IF($B89="","",IF($L89&lt;&gt;"",$L89-$F89,Settings!$C$6-$F89))</f>
        <v/>
      </c>
    </row>
    <row r="90" spans="4:13">
      <c r="D90" s="7">
        <f>IF($B90="","",VLOOKUP($C90,Companies!$B$5:$C$104,2,FALSE))</f>
        <v/>
      </c>
      <c r="F90" s="4"/>
      <c r="H90" s="8"/>
      <c r="I90" s="9">
        <f>IF($B90="","",VLOOKUP($G90,Settings!$B$10:$C$15,2,FALSE))</f>
        <v/>
      </c>
      <c r="J90" s="10">
        <f>IF($B90="","",ROUND($H90*$I90,2))</f>
        <v/>
      </c>
      <c r="K90" s="4"/>
      <c r="L90" s="4"/>
      <c r="M90" s="11">
        <f>IF($B90="","",IF($L90&lt;&gt;"",$L90-$F90,Settings!$C$6-$F90))</f>
        <v/>
      </c>
    </row>
    <row r="91" spans="4:13">
      <c r="D91" s="7">
        <f>IF($B91="","",VLOOKUP($C91,Companies!$B$5:$C$104,2,FALSE))</f>
        <v/>
      </c>
      <c r="F91" s="4"/>
      <c r="H91" s="8"/>
      <c r="I91" s="9">
        <f>IF($B91="","",VLOOKUP($G91,Settings!$B$10:$C$15,2,FALSE))</f>
        <v/>
      </c>
      <c r="J91" s="10">
        <f>IF($B91="","",ROUND($H91*$I91,2))</f>
        <v/>
      </c>
      <c r="K91" s="4"/>
      <c r="L91" s="4"/>
      <c r="M91" s="11">
        <f>IF($B91="","",IF($L91&lt;&gt;"",$L91-$F91,Settings!$C$6-$F91))</f>
        <v/>
      </c>
    </row>
    <row r="92" spans="4:13">
      <c r="D92" s="7">
        <f>IF($B92="","",VLOOKUP($C92,Companies!$B$5:$C$104,2,FALSE))</f>
        <v/>
      </c>
      <c r="F92" s="4"/>
      <c r="H92" s="8"/>
      <c r="I92" s="9">
        <f>IF($B92="","",VLOOKUP($G92,Settings!$B$10:$C$15,2,FALSE))</f>
        <v/>
      </c>
      <c r="J92" s="10">
        <f>IF($B92="","",ROUND($H92*$I92,2))</f>
        <v/>
      </c>
      <c r="K92" s="4"/>
      <c r="L92" s="4"/>
      <c r="M92" s="11">
        <f>IF($B92="","",IF($L92&lt;&gt;"",$L92-$F92,Settings!$C$6-$F92))</f>
        <v/>
      </c>
    </row>
    <row r="93" spans="4:13">
      <c r="D93" s="7">
        <f>IF($B93="","",VLOOKUP($C93,Companies!$B$5:$C$104,2,FALSE))</f>
        <v/>
      </c>
      <c r="F93" s="4"/>
      <c r="H93" s="8"/>
      <c r="I93" s="9">
        <f>IF($B93="","",VLOOKUP($G93,Settings!$B$10:$C$15,2,FALSE))</f>
        <v/>
      </c>
      <c r="J93" s="10">
        <f>IF($B93="","",ROUND($H93*$I93,2))</f>
        <v/>
      </c>
      <c r="K93" s="4"/>
      <c r="L93" s="4"/>
      <c r="M93" s="11">
        <f>IF($B93="","",IF($L93&lt;&gt;"",$L93-$F93,Settings!$C$6-$F93))</f>
        <v/>
      </c>
    </row>
    <row r="94" spans="4:13">
      <c r="D94" s="7">
        <f>IF($B94="","",VLOOKUP($C94,Companies!$B$5:$C$104,2,FALSE))</f>
        <v/>
      </c>
      <c r="F94" s="4"/>
      <c r="H94" s="8"/>
      <c r="I94" s="9">
        <f>IF($B94="","",VLOOKUP($G94,Settings!$B$10:$C$15,2,FALSE))</f>
        <v/>
      </c>
      <c r="J94" s="10">
        <f>IF($B94="","",ROUND($H94*$I94,2))</f>
        <v/>
      </c>
      <c r="K94" s="4"/>
      <c r="L94" s="4"/>
      <c r="M94" s="11">
        <f>IF($B94="","",IF($L94&lt;&gt;"",$L94-$F94,Settings!$C$6-$F94))</f>
        <v/>
      </c>
    </row>
    <row r="95" spans="4:13">
      <c r="D95" s="7">
        <f>IF($B95="","",VLOOKUP($C95,Companies!$B$5:$C$104,2,FALSE))</f>
        <v/>
      </c>
      <c r="F95" s="4"/>
      <c r="H95" s="8"/>
      <c r="I95" s="9">
        <f>IF($B95="","",VLOOKUP($G95,Settings!$B$10:$C$15,2,FALSE))</f>
        <v/>
      </c>
      <c r="J95" s="10">
        <f>IF($B95="","",ROUND($H95*$I95,2))</f>
        <v/>
      </c>
      <c r="K95" s="4"/>
      <c r="L95" s="4"/>
      <c r="M95" s="11">
        <f>IF($B95="","",IF($L95&lt;&gt;"",$L95-$F95,Settings!$C$6-$F95))</f>
        <v/>
      </c>
    </row>
    <row r="96" spans="4:13">
      <c r="D96" s="7">
        <f>IF($B96="","",VLOOKUP($C96,Companies!$B$5:$C$104,2,FALSE))</f>
        <v/>
      </c>
      <c r="F96" s="4"/>
      <c r="H96" s="8"/>
      <c r="I96" s="9">
        <f>IF($B96="","",VLOOKUP($G96,Settings!$B$10:$C$15,2,FALSE))</f>
        <v/>
      </c>
      <c r="J96" s="10">
        <f>IF($B96="","",ROUND($H96*$I96,2))</f>
        <v/>
      </c>
      <c r="K96" s="4"/>
      <c r="L96" s="4"/>
      <c r="M96" s="11">
        <f>IF($B96="","",IF($L96&lt;&gt;"",$L96-$F96,Settings!$C$6-$F96))</f>
        <v/>
      </c>
    </row>
    <row r="97" spans="4:13">
      <c r="D97" s="7">
        <f>IF($B97="","",VLOOKUP($C97,Companies!$B$5:$C$104,2,FALSE))</f>
        <v/>
      </c>
      <c r="F97" s="4"/>
      <c r="H97" s="8"/>
      <c r="I97" s="9">
        <f>IF($B97="","",VLOOKUP($G97,Settings!$B$10:$C$15,2,FALSE))</f>
        <v/>
      </c>
      <c r="J97" s="10">
        <f>IF($B97="","",ROUND($H97*$I97,2))</f>
        <v/>
      </c>
      <c r="K97" s="4"/>
      <c r="L97" s="4"/>
      <c r="M97" s="11">
        <f>IF($B97="","",IF($L97&lt;&gt;"",$L97-$F97,Settings!$C$6-$F97))</f>
        <v/>
      </c>
    </row>
    <row r="98" spans="4:13">
      <c r="D98" s="7">
        <f>IF($B98="","",VLOOKUP($C98,Companies!$B$5:$C$104,2,FALSE))</f>
        <v/>
      </c>
      <c r="F98" s="4"/>
      <c r="H98" s="8"/>
      <c r="I98" s="9">
        <f>IF($B98="","",VLOOKUP($G98,Settings!$B$10:$C$15,2,FALSE))</f>
        <v/>
      </c>
      <c r="J98" s="10">
        <f>IF($B98="","",ROUND($H98*$I98,2))</f>
        <v/>
      </c>
      <c r="K98" s="4"/>
      <c r="L98" s="4"/>
      <c r="M98" s="11">
        <f>IF($B98="","",IF($L98&lt;&gt;"",$L98-$F98,Settings!$C$6-$F98))</f>
        <v/>
      </c>
    </row>
    <row r="99" spans="4:13">
      <c r="D99" s="7">
        <f>IF($B99="","",VLOOKUP($C99,Companies!$B$5:$C$104,2,FALSE))</f>
        <v/>
      </c>
      <c r="F99" s="4"/>
      <c r="H99" s="8"/>
      <c r="I99" s="9">
        <f>IF($B99="","",VLOOKUP($G99,Settings!$B$10:$C$15,2,FALSE))</f>
        <v/>
      </c>
      <c r="J99" s="10">
        <f>IF($B99="","",ROUND($H99*$I99,2))</f>
        <v/>
      </c>
      <c r="K99" s="4"/>
      <c r="L99" s="4"/>
      <c r="M99" s="11">
        <f>IF($B99="","",IF($L99&lt;&gt;"",$L99-$F99,Settings!$C$6-$F99))</f>
        <v/>
      </c>
    </row>
    <row r="100" spans="4:13">
      <c r="D100" s="7">
        <f>IF($B100="","",VLOOKUP($C100,Companies!$B$5:$C$104,2,FALSE))</f>
        <v/>
      </c>
      <c r="F100" s="4"/>
      <c r="H100" s="8"/>
      <c r="I100" s="9">
        <f>IF($B100="","",VLOOKUP($G100,Settings!$B$10:$C$15,2,FALSE))</f>
        <v/>
      </c>
      <c r="J100" s="10">
        <f>IF($B100="","",ROUND($H100*$I100,2))</f>
        <v/>
      </c>
      <c r="K100" s="4"/>
      <c r="L100" s="4"/>
      <c r="M100" s="11">
        <f>IF($B100="","",IF($L100&lt;&gt;"",$L100-$F100,Settings!$C$6-$F100))</f>
        <v/>
      </c>
    </row>
    <row r="101" spans="4:13">
      <c r="D101" s="7">
        <f>IF($B101="","",VLOOKUP($C101,Companies!$B$5:$C$104,2,FALSE))</f>
        <v/>
      </c>
      <c r="F101" s="4"/>
      <c r="H101" s="8"/>
      <c r="I101" s="9">
        <f>IF($B101="","",VLOOKUP($G101,Settings!$B$10:$C$15,2,FALSE))</f>
        <v/>
      </c>
      <c r="J101" s="10">
        <f>IF($B101="","",ROUND($H101*$I101,2))</f>
        <v/>
      </c>
      <c r="K101" s="4"/>
      <c r="L101" s="4"/>
      <c r="M101" s="11">
        <f>IF($B101="","",IF($L101&lt;&gt;"",$L101-$F101,Settings!$C$6-$F101))</f>
        <v/>
      </c>
    </row>
    <row r="102" spans="4:13">
      <c r="D102" s="7">
        <f>IF($B102="","",VLOOKUP($C102,Companies!$B$5:$C$104,2,FALSE))</f>
        <v/>
      </c>
      <c r="F102" s="4"/>
      <c r="H102" s="8"/>
      <c r="I102" s="9">
        <f>IF($B102="","",VLOOKUP($G102,Settings!$B$10:$C$15,2,FALSE))</f>
        <v/>
      </c>
      <c r="J102" s="10">
        <f>IF($B102="","",ROUND($H102*$I102,2))</f>
        <v/>
      </c>
      <c r="K102" s="4"/>
      <c r="L102" s="4"/>
      <c r="M102" s="11">
        <f>IF($B102="","",IF($L102&lt;&gt;"",$L102-$F102,Settings!$C$6-$F102))</f>
        <v/>
      </c>
    </row>
    <row r="103" spans="4:13">
      <c r="D103" s="7">
        <f>IF($B103="","",VLOOKUP($C103,Companies!$B$5:$C$104,2,FALSE))</f>
        <v/>
      </c>
      <c r="F103" s="4"/>
      <c r="H103" s="8"/>
      <c r="I103" s="9">
        <f>IF($B103="","",VLOOKUP($G103,Settings!$B$10:$C$15,2,FALSE))</f>
        <v/>
      </c>
      <c r="J103" s="10">
        <f>IF($B103="","",ROUND($H103*$I103,2))</f>
        <v/>
      </c>
      <c r="K103" s="4"/>
      <c r="L103" s="4"/>
      <c r="M103" s="11">
        <f>IF($B103="","",IF($L103&lt;&gt;"",$L103-$F103,Settings!$C$6-$F103))</f>
        <v/>
      </c>
    </row>
    <row r="104" spans="4:13">
      <c r="D104" s="7">
        <f>IF($B104="","",VLOOKUP($C104,Companies!$B$5:$C$104,2,FALSE))</f>
        <v/>
      </c>
      <c r="F104" s="4"/>
      <c r="H104" s="8"/>
      <c r="I104" s="9">
        <f>IF($B104="","",VLOOKUP($G104,Settings!$B$10:$C$15,2,FALSE))</f>
        <v/>
      </c>
      <c r="J104" s="10">
        <f>IF($B104="","",ROUND($H104*$I104,2))</f>
        <v/>
      </c>
      <c r="K104" s="4"/>
      <c r="L104" s="4"/>
      <c r="M104" s="11">
        <f>IF($B104="","",IF($L104&lt;&gt;"",$L104-$F104,Settings!$C$6-$F104))</f>
        <v/>
      </c>
    </row>
    <row r="105" spans="4:13">
      <c r="D105" s="7">
        <f>IF($B105="","",VLOOKUP($C105,Companies!$B$5:$C$104,2,FALSE))</f>
        <v/>
      </c>
      <c r="F105" s="4"/>
      <c r="H105" s="8"/>
      <c r="I105" s="9">
        <f>IF($B105="","",VLOOKUP($G105,Settings!$B$10:$C$15,2,FALSE))</f>
        <v/>
      </c>
      <c r="J105" s="10">
        <f>IF($B105="","",ROUND($H105*$I105,2))</f>
        <v/>
      </c>
      <c r="K105" s="4"/>
      <c r="L105" s="4"/>
      <c r="M105" s="11">
        <f>IF($B105="","",IF($L105&lt;&gt;"",$L105-$F105,Settings!$C$6-$F105))</f>
        <v/>
      </c>
    </row>
    <row r="106" spans="4:13">
      <c r="D106" s="7">
        <f>IF($B106="","",VLOOKUP($C106,Companies!$B$5:$C$104,2,FALSE))</f>
        <v/>
      </c>
      <c r="F106" s="4"/>
      <c r="H106" s="8"/>
      <c r="I106" s="9">
        <f>IF($B106="","",VLOOKUP($G106,Settings!$B$10:$C$15,2,FALSE))</f>
        <v/>
      </c>
      <c r="J106" s="10">
        <f>IF($B106="","",ROUND($H106*$I106,2))</f>
        <v/>
      </c>
      <c r="K106" s="4"/>
      <c r="L106" s="4"/>
      <c r="M106" s="11">
        <f>IF($B106="","",IF($L106&lt;&gt;"",$L106-$F106,Settings!$C$6-$F106))</f>
        <v/>
      </c>
    </row>
    <row r="107" spans="4:13">
      <c r="D107" s="7">
        <f>IF($B107="","",VLOOKUP($C107,Companies!$B$5:$C$104,2,FALSE))</f>
        <v/>
      </c>
      <c r="F107" s="4"/>
      <c r="H107" s="8"/>
      <c r="I107" s="9">
        <f>IF($B107="","",VLOOKUP($G107,Settings!$B$10:$C$15,2,FALSE))</f>
        <v/>
      </c>
      <c r="J107" s="10">
        <f>IF($B107="","",ROUND($H107*$I107,2))</f>
        <v/>
      </c>
      <c r="K107" s="4"/>
      <c r="L107" s="4"/>
      <c r="M107" s="11">
        <f>IF($B107="","",IF($L107&lt;&gt;"",$L107-$F107,Settings!$C$6-$F107))</f>
        <v/>
      </c>
    </row>
    <row r="108" spans="4:13">
      <c r="D108" s="7">
        <f>IF($B108="","",VLOOKUP($C108,Companies!$B$5:$C$104,2,FALSE))</f>
        <v/>
      </c>
      <c r="F108" s="4"/>
      <c r="H108" s="8"/>
      <c r="I108" s="9">
        <f>IF($B108="","",VLOOKUP($G108,Settings!$B$10:$C$15,2,FALSE))</f>
        <v/>
      </c>
      <c r="J108" s="10">
        <f>IF($B108="","",ROUND($H108*$I108,2))</f>
        <v/>
      </c>
      <c r="K108" s="4"/>
      <c r="L108" s="4"/>
      <c r="M108" s="11">
        <f>IF($B108="","",IF($L108&lt;&gt;"",$L108-$F108,Settings!$C$6-$F108))</f>
        <v/>
      </c>
    </row>
    <row r="109" spans="4:13">
      <c r="D109" s="7">
        <f>IF($B109="","",VLOOKUP($C109,Companies!$B$5:$C$104,2,FALSE))</f>
        <v/>
      </c>
      <c r="F109" s="4"/>
      <c r="H109" s="8"/>
      <c r="I109" s="9">
        <f>IF($B109="","",VLOOKUP($G109,Settings!$B$10:$C$15,2,FALSE))</f>
        <v/>
      </c>
      <c r="J109" s="10">
        <f>IF($B109="","",ROUND($H109*$I109,2))</f>
        <v/>
      </c>
      <c r="K109" s="4"/>
      <c r="L109" s="4"/>
      <c r="M109" s="11">
        <f>IF($B109="","",IF($L109&lt;&gt;"",$L109-$F109,Settings!$C$6-$F109))</f>
        <v/>
      </c>
    </row>
    <row r="110" spans="4:13">
      <c r="D110" s="7">
        <f>IF($B110="","",VLOOKUP($C110,Companies!$B$5:$C$104,2,FALSE))</f>
        <v/>
      </c>
      <c r="F110" s="4"/>
      <c r="H110" s="8"/>
      <c r="I110" s="9">
        <f>IF($B110="","",VLOOKUP($G110,Settings!$B$10:$C$15,2,FALSE))</f>
        <v/>
      </c>
      <c r="J110" s="10">
        <f>IF($B110="","",ROUND($H110*$I110,2))</f>
        <v/>
      </c>
      <c r="K110" s="4"/>
      <c r="L110" s="4"/>
      <c r="M110" s="11">
        <f>IF($B110="","",IF($L110&lt;&gt;"",$L110-$F110,Settings!$C$6-$F110))</f>
        <v/>
      </c>
    </row>
    <row r="111" spans="4:13">
      <c r="D111" s="7">
        <f>IF($B111="","",VLOOKUP($C111,Companies!$B$5:$C$104,2,FALSE))</f>
        <v/>
      </c>
      <c r="F111" s="4"/>
      <c r="H111" s="8"/>
      <c r="I111" s="9">
        <f>IF($B111="","",VLOOKUP($G111,Settings!$B$10:$C$15,2,FALSE))</f>
        <v/>
      </c>
      <c r="J111" s="10">
        <f>IF($B111="","",ROUND($H111*$I111,2))</f>
        <v/>
      </c>
      <c r="K111" s="4"/>
      <c r="L111" s="4"/>
      <c r="M111" s="11">
        <f>IF($B111="","",IF($L111&lt;&gt;"",$L111-$F111,Settings!$C$6-$F111))</f>
        <v/>
      </c>
    </row>
    <row r="112" spans="4:13">
      <c r="D112" s="7">
        <f>IF($B112="","",VLOOKUP($C112,Companies!$B$5:$C$104,2,FALSE))</f>
        <v/>
      </c>
      <c r="F112" s="4"/>
      <c r="H112" s="8"/>
      <c r="I112" s="9">
        <f>IF($B112="","",VLOOKUP($G112,Settings!$B$10:$C$15,2,FALSE))</f>
        <v/>
      </c>
      <c r="J112" s="10">
        <f>IF($B112="","",ROUND($H112*$I112,2))</f>
        <v/>
      </c>
      <c r="K112" s="4"/>
      <c r="L112" s="4"/>
      <c r="M112" s="11">
        <f>IF($B112="","",IF($L112&lt;&gt;"",$L112-$F112,Settings!$C$6-$F112))</f>
        <v/>
      </c>
    </row>
    <row r="113" spans="4:13">
      <c r="D113" s="7">
        <f>IF($B113="","",VLOOKUP($C113,Companies!$B$5:$C$104,2,FALSE))</f>
        <v/>
      </c>
      <c r="F113" s="4"/>
      <c r="H113" s="8"/>
      <c r="I113" s="9">
        <f>IF($B113="","",VLOOKUP($G113,Settings!$B$10:$C$15,2,FALSE))</f>
        <v/>
      </c>
      <c r="J113" s="10">
        <f>IF($B113="","",ROUND($H113*$I113,2))</f>
        <v/>
      </c>
      <c r="K113" s="4"/>
      <c r="L113" s="4"/>
      <c r="M113" s="11">
        <f>IF($B113="","",IF($L113&lt;&gt;"",$L113-$F113,Settings!$C$6-$F113))</f>
        <v/>
      </c>
    </row>
    <row r="114" spans="4:13">
      <c r="D114" s="7">
        <f>IF($B114="","",VLOOKUP($C114,Companies!$B$5:$C$104,2,FALSE))</f>
        <v/>
      </c>
      <c r="F114" s="4"/>
      <c r="H114" s="8"/>
      <c r="I114" s="9">
        <f>IF($B114="","",VLOOKUP($G114,Settings!$B$10:$C$15,2,FALSE))</f>
        <v/>
      </c>
      <c r="J114" s="10">
        <f>IF($B114="","",ROUND($H114*$I114,2))</f>
        <v/>
      </c>
      <c r="K114" s="4"/>
      <c r="L114" s="4"/>
      <c r="M114" s="11">
        <f>IF($B114="","",IF($L114&lt;&gt;"",$L114-$F114,Settings!$C$6-$F114))</f>
        <v/>
      </c>
    </row>
    <row r="115" spans="4:13">
      <c r="D115" s="7">
        <f>IF($B115="","",VLOOKUP($C115,Companies!$B$5:$C$104,2,FALSE))</f>
        <v/>
      </c>
      <c r="F115" s="4"/>
      <c r="H115" s="8"/>
      <c r="I115" s="9">
        <f>IF($B115="","",VLOOKUP($G115,Settings!$B$10:$C$15,2,FALSE))</f>
        <v/>
      </c>
      <c r="J115" s="10">
        <f>IF($B115="","",ROUND($H115*$I115,2))</f>
        <v/>
      </c>
      <c r="K115" s="4"/>
      <c r="L115" s="4"/>
      <c r="M115" s="11">
        <f>IF($B115="","",IF($L115&lt;&gt;"",$L115-$F115,Settings!$C$6-$F115))</f>
        <v/>
      </c>
    </row>
    <row r="116" spans="4:13">
      <c r="D116" s="7">
        <f>IF($B116="","",VLOOKUP($C116,Companies!$B$5:$C$104,2,FALSE))</f>
        <v/>
      </c>
      <c r="F116" s="4"/>
      <c r="H116" s="8"/>
      <c r="I116" s="9">
        <f>IF($B116="","",VLOOKUP($G116,Settings!$B$10:$C$15,2,FALSE))</f>
        <v/>
      </c>
      <c r="J116" s="10">
        <f>IF($B116="","",ROUND($H116*$I116,2))</f>
        <v/>
      </c>
      <c r="K116" s="4"/>
      <c r="L116" s="4"/>
      <c r="M116" s="11">
        <f>IF($B116="","",IF($L116&lt;&gt;"",$L116-$F116,Settings!$C$6-$F116))</f>
        <v/>
      </c>
    </row>
    <row r="117" spans="4:13">
      <c r="D117" s="7">
        <f>IF($B117="","",VLOOKUP($C117,Companies!$B$5:$C$104,2,FALSE))</f>
        <v/>
      </c>
      <c r="F117" s="4"/>
      <c r="H117" s="8"/>
      <c r="I117" s="9">
        <f>IF($B117="","",VLOOKUP($G117,Settings!$B$10:$C$15,2,FALSE))</f>
        <v/>
      </c>
      <c r="J117" s="10">
        <f>IF($B117="","",ROUND($H117*$I117,2))</f>
        <v/>
      </c>
      <c r="K117" s="4"/>
      <c r="L117" s="4"/>
      <c r="M117" s="11">
        <f>IF($B117="","",IF($L117&lt;&gt;"",$L117-$F117,Settings!$C$6-$F117))</f>
        <v/>
      </c>
    </row>
    <row r="118" spans="4:13">
      <c r="D118" s="7">
        <f>IF($B118="","",VLOOKUP($C118,Companies!$B$5:$C$104,2,FALSE))</f>
        <v/>
      </c>
      <c r="F118" s="4"/>
      <c r="H118" s="8"/>
      <c r="I118" s="9">
        <f>IF($B118="","",VLOOKUP($G118,Settings!$B$10:$C$15,2,FALSE))</f>
        <v/>
      </c>
      <c r="J118" s="10">
        <f>IF($B118="","",ROUND($H118*$I118,2))</f>
        <v/>
      </c>
      <c r="K118" s="4"/>
      <c r="L118" s="4"/>
      <c r="M118" s="11">
        <f>IF($B118="","",IF($L118&lt;&gt;"",$L118-$F118,Settings!$C$6-$F118))</f>
        <v/>
      </c>
    </row>
    <row r="119" spans="4:13">
      <c r="D119" s="7">
        <f>IF($B119="","",VLOOKUP($C119,Companies!$B$5:$C$104,2,FALSE))</f>
        <v/>
      </c>
      <c r="F119" s="4"/>
      <c r="H119" s="8"/>
      <c r="I119" s="9">
        <f>IF($B119="","",VLOOKUP($G119,Settings!$B$10:$C$15,2,FALSE))</f>
        <v/>
      </c>
      <c r="J119" s="10">
        <f>IF($B119="","",ROUND($H119*$I119,2))</f>
        <v/>
      </c>
      <c r="K119" s="4"/>
      <c r="L119" s="4"/>
      <c r="M119" s="11">
        <f>IF($B119="","",IF($L119&lt;&gt;"",$L119-$F119,Settings!$C$6-$F119))</f>
        <v/>
      </c>
    </row>
    <row r="120" spans="4:13">
      <c r="D120" s="7">
        <f>IF($B120="","",VLOOKUP($C120,Companies!$B$5:$C$104,2,FALSE))</f>
        <v/>
      </c>
      <c r="F120" s="4"/>
      <c r="H120" s="8"/>
      <c r="I120" s="9">
        <f>IF($B120="","",VLOOKUP($G120,Settings!$B$10:$C$15,2,FALSE))</f>
        <v/>
      </c>
      <c r="J120" s="10">
        <f>IF($B120="","",ROUND($H120*$I120,2))</f>
        <v/>
      </c>
      <c r="K120" s="4"/>
      <c r="L120" s="4"/>
      <c r="M120" s="11">
        <f>IF($B120="","",IF($L120&lt;&gt;"",$L120-$F120,Settings!$C$6-$F120))</f>
        <v/>
      </c>
    </row>
    <row r="121" spans="4:13">
      <c r="D121" s="7">
        <f>IF($B121="","",VLOOKUP($C121,Companies!$B$5:$C$104,2,FALSE))</f>
        <v/>
      </c>
      <c r="F121" s="4"/>
      <c r="H121" s="8"/>
      <c r="I121" s="9">
        <f>IF($B121="","",VLOOKUP($G121,Settings!$B$10:$C$15,2,FALSE))</f>
        <v/>
      </c>
      <c r="J121" s="10">
        <f>IF($B121="","",ROUND($H121*$I121,2))</f>
        <v/>
      </c>
      <c r="K121" s="4"/>
      <c r="L121" s="4"/>
      <c r="M121" s="11">
        <f>IF($B121="","",IF($L121&lt;&gt;"",$L121-$F121,Settings!$C$6-$F121))</f>
        <v/>
      </c>
    </row>
    <row r="122" spans="4:13">
      <c r="D122" s="7">
        <f>IF($B122="","",VLOOKUP($C122,Companies!$B$5:$C$104,2,FALSE))</f>
        <v/>
      </c>
      <c r="F122" s="4"/>
      <c r="H122" s="8"/>
      <c r="I122" s="9">
        <f>IF($B122="","",VLOOKUP($G122,Settings!$B$10:$C$15,2,FALSE))</f>
        <v/>
      </c>
      <c r="J122" s="10">
        <f>IF($B122="","",ROUND($H122*$I122,2))</f>
        <v/>
      </c>
      <c r="K122" s="4"/>
      <c r="L122" s="4"/>
      <c r="M122" s="11">
        <f>IF($B122="","",IF($L122&lt;&gt;"",$L122-$F122,Settings!$C$6-$F122))</f>
        <v/>
      </c>
    </row>
    <row r="123" spans="4:13">
      <c r="D123" s="7">
        <f>IF($B123="","",VLOOKUP($C123,Companies!$B$5:$C$104,2,FALSE))</f>
        <v/>
      </c>
      <c r="F123" s="4"/>
      <c r="H123" s="8"/>
      <c r="I123" s="9">
        <f>IF($B123="","",VLOOKUP($G123,Settings!$B$10:$C$15,2,FALSE))</f>
        <v/>
      </c>
      <c r="J123" s="10">
        <f>IF($B123="","",ROUND($H123*$I123,2))</f>
        <v/>
      </c>
      <c r="K123" s="4"/>
      <c r="L123" s="4"/>
      <c r="M123" s="11">
        <f>IF($B123="","",IF($L123&lt;&gt;"",$L123-$F123,Settings!$C$6-$F123))</f>
        <v/>
      </c>
    </row>
    <row r="124" spans="4:13">
      <c r="D124" s="7">
        <f>IF($B124="","",VLOOKUP($C124,Companies!$B$5:$C$104,2,FALSE))</f>
        <v/>
      </c>
      <c r="F124" s="4"/>
      <c r="H124" s="8"/>
      <c r="I124" s="9">
        <f>IF($B124="","",VLOOKUP($G124,Settings!$B$10:$C$15,2,FALSE))</f>
        <v/>
      </c>
      <c r="J124" s="10">
        <f>IF($B124="","",ROUND($H124*$I124,2))</f>
        <v/>
      </c>
      <c r="K124" s="4"/>
      <c r="L124" s="4"/>
      <c r="M124" s="11">
        <f>IF($B124="","",IF($L124&lt;&gt;"",$L124-$F124,Settings!$C$6-$F124))</f>
        <v/>
      </c>
    </row>
    <row r="125" spans="4:13">
      <c r="D125" s="7">
        <f>IF($B125="","",VLOOKUP($C125,Companies!$B$5:$C$104,2,FALSE))</f>
        <v/>
      </c>
      <c r="F125" s="4"/>
      <c r="H125" s="8"/>
      <c r="I125" s="9">
        <f>IF($B125="","",VLOOKUP($G125,Settings!$B$10:$C$15,2,FALSE))</f>
        <v/>
      </c>
      <c r="J125" s="10">
        <f>IF($B125="","",ROUND($H125*$I125,2))</f>
        <v/>
      </c>
      <c r="K125" s="4"/>
      <c r="L125" s="4"/>
      <c r="M125" s="11">
        <f>IF($B125="","",IF($L125&lt;&gt;"",$L125-$F125,Settings!$C$6-$F125))</f>
        <v/>
      </c>
    </row>
    <row r="126" spans="4:13">
      <c r="D126" s="7">
        <f>IF($B126="","",VLOOKUP($C126,Companies!$B$5:$C$104,2,FALSE))</f>
        <v/>
      </c>
      <c r="F126" s="4"/>
      <c r="H126" s="8"/>
      <c r="I126" s="9">
        <f>IF($B126="","",VLOOKUP($G126,Settings!$B$10:$C$15,2,FALSE))</f>
        <v/>
      </c>
      <c r="J126" s="10">
        <f>IF($B126="","",ROUND($H126*$I126,2))</f>
        <v/>
      </c>
      <c r="K126" s="4"/>
      <c r="L126" s="4"/>
      <c r="M126" s="11">
        <f>IF($B126="","",IF($L126&lt;&gt;"",$L126-$F126,Settings!$C$6-$F126))</f>
        <v/>
      </c>
    </row>
    <row r="127" spans="4:13">
      <c r="D127" s="7">
        <f>IF($B127="","",VLOOKUP($C127,Companies!$B$5:$C$104,2,FALSE))</f>
        <v/>
      </c>
      <c r="F127" s="4"/>
      <c r="H127" s="8"/>
      <c r="I127" s="9">
        <f>IF($B127="","",VLOOKUP($G127,Settings!$B$10:$C$15,2,FALSE))</f>
        <v/>
      </c>
      <c r="J127" s="10">
        <f>IF($B127="","",ROUND($H127*$I127,2))</f>
        <v/>
      </c>
      <c r="K127" s="4"/>
      <c r="L127" s="4"/>
      <c r="M127" s="11">
        <f>IF($B127="","",IF($L127&lt;&gt;"",$L127-$F127,Settings!$C$6-$F127))</f>
        <v/>
      </c>
    </row>
    <row r="128" spans="4:13">
      <c r="D128" s="7">
        <f>IF($B128="","",VLOOKUP($C128,Companies!$B$5:$C$104,2,FALSE))</f>
        <v/>
      </c>
      <c r="F128" s="4"/>
      <c r="H128" s="8"/>
      <c r="I128" s="9">
        <f>IF($B128="","",VLOOKUP($G128,Settings!$B$10:$C$15,2,FALSE))</f>
        <v/>
      </c>
      <c r="J128" s="10">
        <f>IF($B128="","",ROUND($H128*$I128,2))</f>
        <v/>
      </c>
      <c r="K128" s="4"/>
      <c r="L128" s="4"/>
      <c r="M128" s="11">
        <f>IF($B128="","",IF($L128&lt;&gt;"",$L128-$F128,Settings!$C$6-$F128))</f>
        <v/>
      </c>
    </row>
    <row r="129" spans="4:13">
      <c r="D129" s="7">
        <f>IF($B129="","",VLOOKUP($C129,Companies!$B$5:$C$104,2,FALSE))</f>
        <v/>
      </c>
      <c r="F129" s="4"/>
      <c r="H129" s="8"/>
      <c r="I129" s="9">
        <f>IF($B129="","",VLOOKUP($G129,Settings!$B$10:$C$15,2,FALSE))</f>
        <v/>
      </c>
      <c r="J129" s="10">
        <f>IF($B129="","",ROUND($H129*$I129,2))</f>
        <v/>
      </c>
      <c r="K129" s="4"/>
      <c r="L129" s="4"/>
      <c r="M129" s="11">
        <f>IF($B129="","",IF($L129&lt;&gt;"",$L129-$F129,Settings!$C$6-$F129))</f>
        <v/>
      </c>
    </row>
    <row r="130" spans="4:13">
      <c r="D130" s="7">
        <f>IF($B130="","",VLOOKUP($C130,Companies!$B$5:$C$104,2,FALSE))</f>
        <v/>
      </c>
      <c r="F130" s="4"/>
      <c r="H130" s="8"/>
      <c r="I130" s="9">
        <f>IF($B130="","",VLOOKUP($G130,Settings!$B$10:$C$15,2,FALSE))</f>
        <v/>
      </c>
      <c r="J130" s="10">
        <f>IF($B130="","",ROUND($H130*$I130,2))</f>
        <v/>
      </c>
      <c r="K130" s="4"/>
      <c r="L130" s="4"/>
      <c r="M130" s="11">
        <f>IF($B130="","",IF($L130&lt;&gt;"",$L130-$F130,Settings!$C$6-$F130))</f>
        <v/>
      </c>
    </row>
    <row r="131" spans="4:13">
      <c r="D131" s="7">
        <f>IF($B131="","",VLOOKUP($C131,Companies!$B$5:$C$104,2,FALSE))</f>
        <v/>
      </c>
      <c r="F131" s="4"/>
      <c r="H131" s="8"/>
      <c r="I131" s="9">
        <f>IF($B131="","",VLOOKUP($G131,Settings!$B$10:$C$15,2,FALSE))</f>
        <v/>
      </c>
      <c r="J131" s="10">
        <f>IF($B131="","",ROUND($H131*$I131,2))</f>
        <v/>
      </c>
      <c r="K131" s="4"/>
      <c r="L131" s="4"/>
      <c r="M131" s="11">
        <f>IF($B131="","",IF($L131&lt;&gt;"",$L131-$F131,Settings!$C$6-$F131))</f>
        <v/>
      </c>
    </row>
    <row r="132" spans="4:13">
      <c r="D132" s="7">
        <f>IF($B132="","",VLOOKUP($C132,Companies!$B$5:$C$104,2,FALSE))</f>
        <v/>
      </c>
      <c r="F132" s="4"/>
      <c r="H132" s="8"/>
      <c r="I132" s="9">
        <f>IF($B132="","",VLOOKUP($G132,Settings!$B$10:$C$15,2,FALSE))</f>
        <v/>
      </c>
      <c r="J132" s="10">
        <f>IF($B132="","",ROUND($H132*$I132,2))</f>
        <v/>
      </c>
      <c r="K132" s="4"/>
      <c r="L132" s="4"/>
      <c r="M132" s="11">
        <f>IF($B132="","",IF($L132&lt;&gt;"",$L132-$F132,Settings!$C$6-$F132))</f>
        <v/>
      </c>
    </row>
    <row r="133" spans="4:13">
      <c r="D133" s="7">
        <f>IF($B133="","",VLOOKUP($C133,Companies!$B$5:$C$104,2,FALSE))</f>
        <v/>
      </c>
      <c r="F133" s="4"/>
      <c r="H133" s="8"/>
      <c r="I133" s="9">
        <f>IF($B133="","",VLOOKUP($G133,Settings!$B$10:$C$15,2,FALSE))</f>
        <v/>
      </c>
      <c r="J133" s="10">
        <f>IF($B133="","",ROUND($H133*$I133,2))</f>
        <v/>
      </c>
      <c r="K133" s="4"/>
      <c r="L133" s="4"/>
      <c r="M133" s="11">
        <f>IF($B133="","",IF($L133&lt;&gt;"",$L133-$F133,Settings!$C$6-$F133))</f>
        <v/>
      </c>
    </row>
    <row r="134" spans="4:13">
      <c r="D134" s="7">
        <f>IF($B134="","",VLOOKUP($C134,Companies!$B$5:$C$104,2,FALSE))</f>
        <v/>
      </c>
      <c r="F134" s="4"/>
      <c r="H134" s="8"/>
      <c r="I134" s="9">
        <f>IF($B134="","",VLOOKUP($G134,Settings!$B$10:$C$15,2,FALSE))</f>
        <v/>
      </c>
      <c r="J134" s="10">
        <f>IF($B134="","",ROUND($H134*$I134,2))</f>
        <v/>
      </c>
      <c r="K134" s="4"/>
      <c r="L134" s="4"/>
      <c r="M134" s="11">
        <f>IF($B134="","",IF($L134&lt;&gt;"",$L134-$F134,Settings!$C$6-$F134))</f>
        <v/>
      </c>
    </row>
    <row r="135" spans="4:13">
      <c r="D135" s="7">
        <f>IF($B135="","",VLOOKUP($C135,Companies!$B$5:$C$104,2,FALSE))</f>
        <v/>
      </c>
      <c r="F135" s="4"/>
      <c r="H135" s="8"/>
      <c r="I135" s="9">
        <f>IF($B135="","",VLOOKUP($G135,Settings!$B$10:$C$15,2,FALSE))</f>
        <v/>
      </c>
      <c r="J135" s="10">
        <f>IF($B135="","",ROUND($H135*$I135,2))</f>
        <v/>
      </c>
      <c r="K135" s="4"/>
      <c r="L135" s="4"/>
      <c r="M135" s="11">
        <f>IF($B135="","",IF($L135&lt;&gt;"",$L135-$F135,Settings!$C$6-$F135))</f>
        <v/>
      </c>
    </row>
    <row r="136" spans="4:13">
      <c r="D136" s="7">
        <f>IF($B136="","",VLOOKUP($C136,Companies!$B$5:$C$104,2,FALSE))</f>
        <v/>
      </c>
      <c r="F136" s="4"/>
      <c r="H136" s="8"/>
      <c r="I136" s="9">
        <f>IF($B136="","",VLOOKUP($G136,Settings!$B$10:$C$15,2,FALSE))</f>
        <v/>
      </c>
      <c r="J136" s="10">
        <f>IF($B136="","",ROUND($H136*$I136,2))</f>
        <v/>
      </c>
      <c r="K136" s="4"/>
      <c r="L136" s="4"/>
      <c r="M136" s="11">
        <f>IF($B136="","",IF($L136&lt;&gt;"",$L136-$F136,Settings!$C$6-$F136))</f>
        <v/>
      </c>
    </row>
    <row r="137" spans="4:13">
      <c r="D137" s="7">
        <f>IF($B137="","",VLOOKUP($C137,Companies!$B$5:$C$104,2,FALSE))</f>
        <v/>
      </c>
      <c r="F137" s="4"/>
      <c r="H137" s="8"/>
      <c r="I137" s="9">
        <f>IF($B137="","",VLOOKUP($G137,Settings!$B$10:$C$15,2,FALSE))</f>
        <v/>
      </c>
      <c r="J137" s="10">
        <f>IF($B137="","",ROUND($H137*$I137,2))</f>
        <v/>
      </c>
      <c r="K137" s="4"/>
      <c r="L137" s="4"/>
      <c r="M137" s="11">
        <f>IF($B137="","",IF($L137&lt;&gt;"",$L137-$F137,Settings!$C$6-$F137))</f>
        <v/>
      </c>
    </row>
    <row r="138" spans="4:13">
      <c r="D138" s="7">
        <f>IF($B138="","",VLOOKUP($C138,Companies!$B$5:$C$104,2,FALSE))</f>
        <v/>
      </c>
      <c r="F138" s="4"/>
      <c r="H138" s="8"/>
      <c r="I138" s="9">
        <f>IF($B138="","",VLOOKUP($G138,Settings!$B$10:$C$15,2,FALSE))</f>
        <v/>
      </c>
      <c r="J138" s="10">
        <f>IF($B138="","",ROUND($H138*$I138,2))</f>
        <v/>
      </c>
      <c r="K138" s="4"/>
      <c r="L138" s="4"/>
      <c r="M138" s="11">
        <f>IF($B138="","",IF($L138&lt;&gt;"",$L138-$F138,Settings!$C$6-$F138))</f>
        <v/>
      </c>
    </row>
    <row r="139" spans="4:13">
      <c r="D139" s="7">
        <f>IF($B139="","",VLOOKUP($C139,Companies!$B$5:$C$104,2,FALSE))</f>
        <v/>
      </c>
      <c r="F139" s="4"/>
      <c r="H139" s="8"/>
      <c r="I139" s="9">
        <f>IF($B139="","",VLOOKUP($G139,Settings!$B$10:$C$15,2,FALSE))</f>
        <v/>
      </c>
      <c r="J139" s="10">
        <f>IF($B139="","",ROUND($H139*$I139,2))</f>
        <v/>
      </c>
      <c r="K139" s="4"/>
      <c r="L139" s="4"/>
      <c r="M139" s="11">
        <f>IF($B139="","",IF($L139&lt;&gt;"",$L139-$F139,Settings!$C$6-$F139))</f>
        <v/>
      </c>
    </row>
    <row r="140" spans="4:13">
      <c r="D140" s="7">
        <f>IF($B140="","",VLOOKUP($C140,Companies!$B$5:$C$104,2,FALSE))</f>
        <v/>
      </c>
      <c r="F140" s="4"/>
      <c r="H140" s="8"/>
      <c r="I140" s="9">
        <f>IF($B140="","",VLOOKUP($G140,Settings!$B$10:$C$15,2,FALSE))</f>
        <v/>
      </c>
      <c r="J140" s="10">
        <f>IF($B140="","",ROUND($H140*$I140,2))</f>
        <v/>
      </c>
      <c r="K140" s="4"/>
      <c r="L140" s="4"/>
      <c r="M140" s="11">
        <f>IF($B140="","",IF($L140&lt;&gt;"",$L140-$F140,Settings!$C$6-$F140))</f>
        <v/>
      </c>
    </row>
    <row r="141" spans="4:13">
      <c r="D141" s="7">
        <f>IF($B141="","",VLOOKUP($C141,Companies!$B$5:$C$104,2,FALSE))</f>
        <v/>
      </c>
      <c r="F141" s="4"/>
      <c r="H141" s="8"/>
      <c r="I141" s="9">
        <f>IF($B141="","",VLOOKUP($G141,Settings!$B$10:$C$15,2,FALSE))</f>
        <v/>
      </c>
      <c r="J141" s="10">
        <f>IF($B141="","",ROUND($H141*$I141,2))</f>
        <v/>
      </c>
      <c r="K141" s="4"/>
      <c r="L141" s="4"/>
      <c r="M141" s="11">
        <f>IF($B141="","",IF($L141&lt;&gt;"",$L141-$F141,Settings!$C$6-$F141))</f>
        <v/>
      </c>
    </row>
    <row r="142" spans="4:13">
      <c r="D142" s="7">
        <f>IF($B142="","",VLOOKUP($C142,Companies!$B$5:$C$104,2,FALSE))</f>
        <v/>
      </c>
      <c r="F142" s="4"/>
      <c r="H142" s="8"/>
      <c r="I142" s="9">
        <f>IF($B142="","",VLOOKUP($G142,Settings!$B$10:$C$15,2,FALSE))</f>
        <v/>
      </c>
      <c r="J142" s="10">
        <f>IF($B142="","",ROUND($H142*$I142,2))</f>
        <v/>
      </c>
      <c r="K142" s="4"/>
      <c r="L142" s="4"/>
      <c r="M142" s="11">
        <f>IF($B142="","",IF($L142&lt;&gt;"",$L142-$F142,Settings!$C$6-$F142))</f>
        <v/>
      </c>
    </row>
    <row r="143" spans="4:13">
      <c r="D143" s="7">
        <f>IF($B143="","",VLOOKUP($C143,Companies!$B$5:$C$104,2,FALSE))</f>
        <v/>
      </c>
      <c r="F143" s="4"/>
      <c r="H143" s="8"/>
      <c r="I143" s="9">
        <f>IF($B143="","",VLOOKUP($G143,Settings!$B$10:$C$15,2,FALSE))</f>
        <v/>
      </c>
      <c r="J143" s="10">
        <f>IF($B143="","",ROUND($H143*$I143,2))</f>
        <v/>
      </c>
      <c r="K143" s="4"/>
      <c r="L143" s="4"/>
      <c r="M143" s="11">
        <f>IF($B143="","",IF($L143&lt;&gt;"",$L143-$F143,Settings!$C$6-$F143))</f>
        <v/>
      </c>
    </row>
    <row r="144" spans="4:13">
      <c r="D144" s="7">
        <f>IF($B144="","",VLOOKUP($C144,Companies!$B$5:$C$104,2,FALSE))</f>
        <v/>
      </c>
      <c r="F144" s="4"/>
      <c r="H144" s="8"/>
      <c r="I144" s="9">
        <f>IF($B144="","",VLOOKUP($G144,Settings!$B$10:$C$15,2,FALSE))</f>
        <v/>
      </c>
      <c r="J144" s="10">
        <f>IF($B144="","",ROUND($H144*$I144,2))</f>
        <v/>
      </c>
      <c r="K144" s="4"/>
      <c r="L144" s="4"/>
      <c r="M144" s="11">
        <f>IF($B144="","",IF($L144&lt;&gt;"",$L144-$F144,Settings!$C$6-$F144))</f>
        <v/>
      </c>
    </row>
    <row r="145" spans="4:13">
      <c r="D145" s="7">
        <f>IF($B145="","",VLOOKUP($C145,Companies!$B$5:$C$104,2,FALSE))</f>
        <v/>
      </c>
      <c r="F145" s="4"/>
      <c r="H145" s="8"/>
      <c r="I145" s="9">
        <f>IF($B145="","",VLOOKUP($G145,Settings!$B$10:$C$15,2,FALSE))</f>
        <v/>
      </c>
      <c r="J145" s="10">
        <f>IF($B145="","",ROUND($H145*$I145,2))</f>
        <v/>
      </c>
      <c r="K145" s="4"/>
      <c r="L145" s="4"/>
      <c r="M145" s="11">
        <f>IF($B145="","",IF($L145&lt;&gt;"",$L145-$F145,Settings!$C$6-$F145))</f>
        <v/>
      </c>
    </row>
    <row r="146" spans="4:13">
      <c r="D146" s="7">
        <f>IF($B146="","",VLOOKUP($C146,Companies!$B$5:$C$104,2,FALSE))</f>
        <v/>
      </c>
      <c r="F146" s="4"/>
      <c r="H146" s="8"/>
      <c r="I146" s="9">
        <f>IF($B146="","",VLOOKUP($G146,Settings!$B$10:$C$15,2,FALSE))</f>
        <v/>
      </c>
      <c r="J146" s="10">
        <f>IF($B146="","",ROUND($H146*$I146,2))</f>
        <v/>
      </c>
      <c r="K146" s="4"/>
      <c r="L146" s="4"/>
      <c r="M146" s="11">
        <f>IF($B146="","",IF($L146&lt;&gt;"",$L146-$F146,Settings!$C$6-$F146))</f>
        <v/>
      </c>
    </row>
    <row r="147" spans="4:13">
      <c r="D147" s="7">
        <f>IF($B147="","",VLOOKUP($C147,Companies!$B$5:$C$104,2,FALSE))</f>
        <v/>
      </c>
      <c r="F147" s="4"/>
      <c r="H147" s="8"/>
      <c r="I147" s="9">
        <f>IF($B147="","",VLOOKUP($G147,Settings!$B$10:$C$15,2,FALSE))</f>
        <v/>
      </c>
      <c r="J147" s="10">
        <f>IF($B147="","",ROUND($H147*$I147,2))</f>
        <v/>
      </c>
      <c r="K147" s="4"/>
      <c r="L147" s="4"/>
      <c r="M147" s="11">
        <f>IF($B147="","",IF($L147&lt;&gt;"",$L147-$F147,Settings!$C$6-$F147))</f>
        <v/>
      </c>
    </row>
    <row r="148" spans="4:13">
      <c r="D148" s="7">
        <f>IF($B148="","",VLOOKUP($C148,Companies!$B$5:$C$104,2,FALSE))</f>
        <v/>
      </c>
      <c r="F148" s="4"/>
      <c r="H148" s="8"/>
      <c r="I148" s="9">
        <f>IF($B148="","",VLOOKUP($G148,Settings!$B$10:$C$15,2,FALSE))</f>
        <v/>
      </c>
      <c r="J148" s="10">
        <f>IF($B148="","",ROUND($H148*$I148,2))</f>
        <v/>
      </c>
      <c r="K148" s="4"/>
      <c r="L148" s="4"/>
      <c r="M148" s="11">
        <f>IF($B148="","",IF($L148&lt;&gt;"",$L148-$F148,Settings!$C$6-$F148))</f>
        <v/>
      </c>
    </row>
    <row r="149" spans="4:13">
      <c r="D149" s="7">
        <f>IF($B149="","",VLOOKUP($C149,Companies!$B$5:$C$104,2,FALSE))</f>
        <v/>
      </c>
      <c r="F149" s="4"/>
      <c r="H149" s="8"/>
      <c r="I149" s="9">
        <f>IF($B149="","",VLOOKUP($G149,Settings!$B$10:$C$15,2,FALSE))</f>
        <v/>
      </c>
      <c r="J149" s="10">
        <f>IF($B149="","",ROUND($H149*$I149,2))</f>
        <v/>
      </c>
      <c r="K149" s="4"/>
      <c r="L149" s="4"/>
      <c r="M149" s="11">
        <f>IF($B149="","",IF($L149&lt;&gt;"",$L149-$F149,Settings!$C$6-$F149))</f>
        <v/>
      </c>
    </row>
    <row r="150" spans="4:13">
      <c r="D150" s="7">
        <f>IF($B150="","",VLOOKUP($C150,Companies!$B$5:$C$104,2,FALSE))</f>
        <v/>
      </c>
      <c r="F150" s="4"/>
      <c r="H150" s="8"/>
      <c r="I150" s="9">
        <f>IF($B150="","",VLOOKUP($G150,Settings!$B$10:$C$15,2,FALSE))</f>
        <v/>
      </c>
      <c r="J150" s="10">
        <f>IF($B150="","",ROUND($H150*$I150,2))</f>
        <v/>
      </c>
      <c r="K150" s="4"/>
      <c r="L150" s="4"/>
      <c r="M150" s="11">
        <f>IF($B150="","",IF($L150&lt;&gt;"",$L150-$F150,Settings!$C$6-$F150))</f>
        <v/>
      </c>
    </row>
    <row r="151" spans="4:13">
      <c r="D151" s="7">
        <f>IF($B151="","",VLOOKUP($C151,Companies!$B$5:$C$104,2,FALSE))</f>
        <v/>
      </c>
      <c r="F151" s="4"/>
      <c r="H151" s="8"/>
      <c r="I151" s="9">
        <f>IF($B151="","",VLOOKUP($G151,Settings!$B$10:$C$15,2,FALSE))</f>
        <v/>
      </c>
      <c r="J151" s="10">
        <f>IF($B151="","",ROUND($H151*$I151,2))</f>
        <v/>
      </c>
      <c r="K151" s="4"/>
      <c r="L151" s="4"/>
      <c r="M151" s="11">
        <f>IF($B151="","",IF($L151&lt;&gt;"",$L151-$F151,Settings!$C$6-$F151))</f>
        <v/>
      </c>
    </row>
    <row r="152" spans="4:13">
      <c r="D152" s="7">
        <f>IF($B152="","",VLOOKUP($C152,Companies!$B$5:$C$104,2,FALSE))</f>
        <v/>
      </c>
      <c r="F152" s="4"/>
      <c r="H152" s="8"/>
      <c r="I152" s="9">
        <f>IF($B152="","",VLOOKUP($G152,Settings!$B$10:$C$15,2,FALSE))</f>
        <v/>
      </c>
      <c r="J152" s="10">
        <f>IF($B152="","",ROUND($H152*$I152,2))</f>
        <v/>
      </c>
      <c r="K152" s="4"/>
      <c r="L152" s="4"/>
      <c r="M152" s="11">
        <f>IF($B152="","",IF($L152&lt;&gt;"",$L152-$F152,Settings!$C$6-$F152))</f>
        <v/>
      </c>
    </row>
    <row r="153" spans="4:13">
      <c r="D153" s="7">
        <f>IF($B153="","",VLOOKUP($C153,Companies!$B$5:$C$104,2,FALSE))</f>
        <v/>
      </c>
      <c r="F153" s="4"/>
      <c r="H153" s="8"/>
      <c r="I153" s="9">
        <f>IF($B153="","",VLOOKUP($G153,Settings!$B$10:$C$15,2,FALSE))</f>
        <v/>
      </c>
      <c r="J153" s="10">
        <f>IF($B153="","",ROUND($H153*$I153,2))</f>
        <v/>
      </c>
      <c r="K153" s="4"/>
      <c r="L153" s="4"/>
      <c r="M153" s="11">
        <f>IF($B153="","",IF($L153&lt;&gt;"",$L153-$F153,Settings!$C$6-$F153))</f>
        <v/>
      </c>
    </row>
    <row r="154" spans="4:13">
      <c r="D154" s="7">
        <f>IF($B154="","",VLOOKUP($C154,Companies!$B$5:$C$104,2,FALSE))</f>
        <v/>
      </c>
      <c r="F154" s="4"/>
      <c r="H154" s="8"/>
      <c r="I154" s="9">
        <f>IF($B154="","",VLOOKUP($G154,Settings!$B$10:$C$15,2,FALSE))</f>
        <v/>
      </c>
      <c r="J154" s="10">
        <f>IF($B154="","",ROUND($H154*$I154,2))</f>
        <v/>
      </c>
      <c r="K154" s="4"/>
      <c r="L154" s="4"/>
      <c r="M154" s="11">
        <f>IF($B154="","",IF($L154&lt;&gt;"",$L154-$F154,Settings!$C$6-$F154))</f>
        <v/>
      </c>
    </row>
    <row r="155" spans="4:13">
      <c r="D155" s="7">
        <f>IF($B155="","",VLOOKUP($C155,Companies!$B$5:$C$104,2,FALSE))</f>
        <v/>
      </c>
      <c r="F155" s="4"/>
      <c r="H155" s="8"/>
      <c r="I155" s="9">
        <f>IF($B155="","",VLOOKUP($G155,Settings!$B$10:$C$15,2,FALSE))</f>
        <v/>
      </c>
      <c r="J155" s="10">
        <f>IF($B155="","",ROUND($H155*$I155,2))</f>
        <v/>
      </c>
      <c r="K155" s="4"/>
      <c r="L155" s="4"/>
      <c r="M155" s="11">
        <f>IF($B155="","",IF($L155&lt;&gt;"",$L155-$F155,Settings!$C$6-$F155))</f>
        <v/>
      </c>
    </row>
    <row r="156" spans="4:13">
      <c r="D156" s="7">
        <f>IF($B156="","",VLOOKUP($C156,Companies!$B$5:$C$104,2,FALSE))</f>
        <v/>
      </c>
      <c r="F156" s="4"/>
      <c r="H156" s="8"/>
      <c r="I156" s="9">
        <f>IF($B156="","",VLOOKUP($G156,Settings!$B$10:$C$15,2,FALSE))</f>
        <v/>
      </c>
      <c r="J156" s="10">
        <f>IF($B156="","",ROUND($H156*$I156,2))</f>
        <v/>
      </c>
      <c r="K156" s="4"/>
      <c r="L156" s="4"/>
      <c r="M156" s="11">
        <f>IF($B156="","",IF($L156&lt;&gt;"",$L156-$F156,Settings!$C$6-$F156))</f>
        <v/>
      </c>
    </row>
    <row r="157" spans="4:13">
      <c r="D157" s="7">
        <f>IF($B157="","",VLOOKUP($C157,Companies!$B$5:$C$104,2,FALSE))</f>
        <v/>
      </c>
      <c r="F157" s="4"/>
      <c r="H157" s="8"/>
      <c r="I157" s="9">
        <f>IF($B157="","",VLOOKUP($G157,Settings!$B$10:$C$15,2,FALSE))</f>
        <v/>
      </c>
      <c r="J157" s="10">
        <f>IF($B157="","",ROUND($H157*$I157,2))</f>
        <v/>
      </c>
      <c r="K157" s="4"/>
      <c r="L157" s="4"/>
      <c r="M157" s="11">
        <f>IF($B157="","",IF($L157&lt;&gt;"",$L157-$F157,Settings!$C$6-$F157))</f>
        <v/>
      </c>
    </row>
    <row r="158" spans="4:13">
      <c r="D158" s="7">
        <f>IF($B158="","",VLOOKUP($C158,Companies!$B$5:$C$104,2,FALSE))</f>
        <v/>
      </c>
      <c r="F158" s="4"/>
      <c r="H158" s="8"/>
      <c r="I158" s="9">
        <f>IF($B158="","",VLOOKUP($G158,Settings!$B$10:$C$15,2,FALSE))</f>
        <v/>
      </c>
      <c r="J158" s="10">
        <f>IF($B158="","",ROUND($H158*$I158,2))</f>
        <v/>
      </c>
      <c r="K158" s="4"/>
      <c r="L158" s="4"/>
      <c r="M158" s="11">
        <f>IF($B158="","",IF($L158&lt;&gt;"",$L158-$F158,Settings!$C$6-$F158))</f>
        <v/>
      </c>
    </row>
    <row r="159" spans="4:13">
      <c r="D159" s="7">
        <f>IF($B159="","",VLOOKUP($C159,Companies!$B$5:$C$104,2,FALSE))</f>
        <v/>
      </c>
      <c r="F159" s="4"/>
      <c r="H159" s="8"/>
      <c r="I159" s="9">
        <f>IF($B159="","",VLOOKUP($G159,Settings!$B$10:$C$15,2,FALSE))</f>
        <v/>
      </c>
      <c r="J159" s="10">
        <f>IF($B159="","",ROUND($H159*$I159,2))</f>
        <v/>
      </c>
      <c r="K159" s="4"/>
      <c r="L159" s="4"/>
      <c r="M159" s="11">
        <f>IF($B159="","",IF($L159&lt;&gt;"",$L159-$F159,Settings!$C$6-$F159))</f>
        <v/>
      </c>
    </row>
    <row r="160" spans="4:13">
      <c r="D160" s="7">
        <f>IF($B160="","",VLOOKUP($C160,Companies!$B$5:$C$104,2,FALSE))</f>
        <v/>
      </c>
      <c r="F160" s="4"/>
      <c r="H160" s="8"/>
      <c r="I160" s="9">
        <f>IF($B160="","",VLOOKUP($G160,Settings!$B$10:$C$15,2,FALSE))</f>
        <v/>
      </c>
      <c r="J160" s="10">
        <f>IF($B160="","",ROUND($H160*$I160,2))</f>
        <v/>
      </c>
      <c r="K160" s="4"/>
      <c r="L160" s="4"/>
      <c r="M160" s="11">
        <f>IF($B160="","",IF($L160&lt;&gt;"",$L160-$F160,Settings!$C$6-$F160))</f>
        <v/>
      </c>
    </row>
    <row r="161" spans="4:13">
      <c r="D161" s="7">
        <f>IF($B161="","",VLOOKUP($C161,Companies!$B$5:$C$104,2,FALSE))</f>
        <v/>
      </c>
      <c r="F161" s="4"/>
      <c r="H161" s="8"/>
      <c r="I161" s="9">
        <f>IF($B161="","",VLOOKUP($G161,Settings!$B$10:$C$15,2,FALSE))</f>
        <v/>
      </c>
      <c r="J161" s="10">
        <f>IF($B161="","",ROUND($H161*$I161,2))</f>
        <v/>
      </c>
      <c r="K161" s="4"/>
      <c r="L161" s="4"/>
      <c r="M161" s="11">
        <f>IF($B161="","",IF($L161&lt;&gt;"",$L161-$F161,Settings!$C$6-$F161))</f>
        <v/>
      </c>
    </row>
    <row r="162" spans="4:13">
      <c r="D162" s="7">
        <f>IF($B162="","",VLOOKUP($C162,Companies!$B$5:$C$104,2,FALSE))</f>
        <v/>
      </c>
      <c r="F162" s="4"/>
      <c r="H162" s="8"/>
      <c r="I162" s="9">
        <f>IF($B162="","",VLOOKUP($G162,Settings!$B$10:$C$15,2,FALSE))</f>
        <v/>
      </c>
      <c r="J162" s="10">
        <f>IF($B162="","",ROUND($H162*$I162,2))</f>
        <v/>
      </c>
      <c r="K162" s="4"/>
      <c r="L162" s="4"/>
      <c r="M162" s="11">
        <f>IF($B162="","",IF($L162&lt;&gt;"",$L162-$F162,Settings!$C$6-$F162))</f>
        <v/>
      </c>
    </row>
    <row r="163" spans="4:13">
      <c r="D163" s="7">
        <f>IF($B163="","",VLOOKUP($C163,Companies!$B$5:$C$104,2,FALSE))</f>
        <v/>
      </c>
      <c r="F163" s="4"/>
      <c r="H163" s="8"/>
      <c r="I163" s="9">
        <f>IF($B163="","",VLOOKUP($G163,Settings!$B$10:$C$15,2,FALSE))</f>
        <v/>
      </c>
      <c r="J163" s="10">
        <f>IF($B163="","",ROUND($H163*$I163,2))</f>
        <v/>
      </c>
      <c r="K163" s="4"/>
      <c r="L163" s="4"/>
      <c r="M163" s="11">
        <f>IF($B163="","",IF($L163&lt;&gt;"",$L163-$F163,Settings!$C$6-$F163))</f>
        <v/>
      </c>
    </row>
    <row r="164" spans="4:13">
      <c r="D164" s="7">
        <f>IF($B164="","",VLOOKUP($C164,Companies!$B$5:$C$104,2,FALSE))</f>
        <v/>
      </c>
      <c r="F164" s="4"/>
      <c r="H164" s="8"/>
      <c r="I164" s="9">
        <f>IF($B164="","",VLOOKUP($G164,Settings!$B$10:$C$15,2,FALSE))</f>
        <v/>
      </c>
      <c r="J164" s="10">
        <f>IF($B164="","",ROUND($H164*$I164,2))</f>
        <v/>
      </c>
      <c r="K164" s="4"/>
      <c r="L164" s="4"/>
      <c r="M164" s="11">
        <f>IF($B164="","",IF($L164&lt;&gt;"",$L164-$F164,Settings!$C$6-$F164))</f>
        <v/>
      </c>
    </row>
    <row r="165" spans="4:13">
      <c r="D165" s="7">
        <f>IF($B165="","",VLOOKUP($C165,Companies!$B$5:$C$104,2,FALSE))</f>
        <v/>
      </c>
      <c r="F165" s="4"/>
      <c r="H165" s="8"/>
      <c r="I165" s="9">
        <f>IF($B165="","",VLOOKUP($G165,Settings!$B$10:$C$15,2,FALSE))</f>
        <v/>
      </c>
      <c r="J165" s="10">
        <f>IF($B165="","",ROUND($H165*$I165,2))</f>
        <v/>
      </c>
      <c r="K165" s="4"/>
      <c r="L165" s="4"/>
      <c r="M165" s="11">
        <f>IF($B165="","",IF($L165&lt;&gt;"",$L165-$F165,Settings!$C$6-$F165))</f>
        <v/>
      </c>
    </row>
    <row r="166" spans="4:13">
      <c r="D166" s="7">
        <f>IF($B166="","",VLOOKUP($C166,Companies!$B$5:$C$104,2,FALSE))</f>
        <v/>
      </c>
      <c r="F166" s="4"/>
      <c r="H166" s="8"/>
      <c r="I166" s="9">
        <f>IF($B166="","",VLOOKUP($G166,Settings!$B$10:$C$15,2,FALSE))</f>
        <v/>
      </c>
      <c r="J166" s="10">
        <f>IF($B166="","",ROUND($H166*$I166,2))</f>
        <v/>
      </c>
      <c r="K166" s="4"/>
      <c r="L166" s="4"/>
      <c r="M166" s="11">
        <f>IF($B166="","",IF($L166&lt;&gt;"",$L166-$F166,Settings!$C$6-$F166))</f>
        <v/>
      </c>
    </row>
    <row r="167" spans="4:13">
      <c r="D167" s="7">
        <f>IF($B167="","",VLOOKUP($C167,Companies!$B$5:$C$104,2,FALSE))</f>
        <v/>
      </c>
      <c r="F167" s="4"/>
      <c r="H167" s="8"/>
      <c r="I167" s="9">
        <f>IF($B167="","",VLOOKUP($G167,Settings!$B$10:$C$15,2,FALSE))</f>
        <v/>
      </c>
      <c r="J167" s="10">
        <f>IF($B167="","",ROUND($H167*$I167,2))</f>
        <v/>
      </c>
      <c r="K167" s="4"/>
      <c r="L167" s="4"/>
      <c r="M167" s="11">
        <f>IF($B167="","",IF($L167&lt;&gt;"",$L167-$F167,Settings!$C$6-$F167))</f>
        <v/>
      </c>
    </row>
    <row r="168" spans="4:13">
      <c r="D168" s="7">
        <f>IF($B168="","",VLOOKUP($C168,Companies!$B$5:$C$104,2,FALSE))</f>
        <v/>
      </c>
      <c r="F168" s="4"/>
      <c r="H168" s="8"/>
      <c r="I168" s="9">
        <f>IF($B168="","",VLOOKUP($G168,Settings!$B$10:$C$15,2,FALSE))</f>
        <v/>
      </c>
      <c r="J168" s="10">
        <f>IF($B168="","",ROUND($H168*$I168,2))</f>
        <v/>
      </c>
      <c r="K168" s="4"/>
      <c r="L168" s="4"/>
      <c r="M168" s="11">
        <f>IF($B168="","",IF($L168&lt;&gt;"",$L168-$F168,Settings!$C$6-$F168))</f>
        <v/>
      </c>
    </row>
    <row r="169" spans="4:13">
      <c r="D169" s="7">
        <f>IF($B169="","",VLOOKUP($C169,Companies!$B$5:$C$104,2,FALSE))</f>
        <v/>
      </c>
      <c r="F169" s="4"/>
      <c r="H169" s="8"/>
      <c r="I169" s="9">
        <f>IF($B169="","",VLOOKUP($G169,Settings!$B$10:$C$15,2,FALSE))</f>
        <v/>
      </c>
      <c r="J169" s="10">
        <f>IF($B169="","",ROUND($H169*$I169,2))</f>
        <v/>
      </c>
      <c r="K169" s="4"/>
      <c r="L169" s="4"/>
      <c r="M169" s="11">
        <f>IF($B169="","",IF($L169&lt;&gt;"",$L169-$F169,Settings!$C$6-$F169))</f>
        <v/>
      </c>
    </row>
    <row r="170" spans="4:13">
      <c r="D170" s="7">
        <f>IF($B170="","",VLOOKUP($C170,Companies!$B$5:$C$104,2,FALSE))</f>
        <v/>
      </c>
      <c r="F170" s="4"/>
      <c r="H170" s="8"/>
      <c r="I170" s="9">
        <f>IF($B170="","",VLOOKUP($G170,Settings!$B$10:$C$15,2,FALSE))</f>
        <v/>
      </c>
      <c r="J170" s="10">
        <f>IF($B170="","",ROUND($H170*$I170,2))</f>
        <v/>
      </c>
      <c r="K170" s="4"/>
      <c r="L170" s="4"/>
      <c r="M170" s="11">
        <f>IF($B170="","",IF($L170&lt;&gt;"",$L170-$F170,Settings!$C$6-$F170))</f>
        <v/>
      </c>
    </row>
    <row r="171" spans="4:13">
      <c r="D171" s="7">
        <f>IF($B171="","",VLOOKUP($C171,Companies!$B$5:$C$104,2,FALSE))</f>
        <v/>
      </c>
      <c r="F171" s="4"/>
      <c r="H171" s="8"/>
      <c r="I171" s="9">
        <f>IF($B171="","",VLOOKUP($G171,Settings!$B$10:$C$15,2,FALSE))</f>
        <v/>
      </c>
      <c r="J171" s="10">
        <f>IF($B171="","",ROUND($H171*$I171,2))</f>
        <v/>
      </c>
      <c r="K171" s="4"/>
      <c r="L171" s="4"/>
      <c r="M171" s="11">
        <f>IF($B171="","",IF($L171&lt;&gt;"",$L171-$F171,Settings!$C$6-$F171))</f>
        <v/>
      </c>
    </row>
    <row r="172" spans="4:13">
      <c r="D172" s="7">
        <f>IF($B172="","",VLOOKUP($C172,Companies!$B$5:$C$104,2,FALSE))</f>
        <v/>
      </c>
      <c r="F172" s="4"/>
      <c r="H172" s="8"/>
      <c r="I172" s="9">
        <f>IF($B172="","",VLOOKUP($G172,Settings!$B$10:$C$15,2,FALSE))</f>
        <v/>
      </c>
      <c r="J172" s="10">
        <f>IF($B172="","",ROUND($H172*$I172,2))</f>
        <v/>
      </c>
      <c r="K172" s="4"/>
      <c r="L172" s="4"/>
      <c r="M172" s="11">
        <f>IF($B172="","",IF($L172&lt;&gt;"",$L172-$F172,Settings!$C$6-$F172))</f>
        <v/>
      </c>
    </row>
    <row r="173" spans="4:13">
      <c r="D173" s="7">
        <f>IF($B173="","",VLOOKUP($C173,Companies!$B$5:$C$104,2,FALSE))</f>
        <v/>
      </c>
      <c r="F173" s="4"/>
      <c r="H173" s="8"/>
      <c r="I173" s="9">
        <f>IF($B173="","",VLOOKUP($G173,Settings!$B$10:$C$15,2,FALSE))</f>
        <v/>
      </c>
      <c r="J173" s="10">
        <f>IF($B173="","",ROUND($H173*$I173,2))</f>
        <v/>
      </c>
      <c r="K173" s="4"/>
      <c r="L173" s="4"/>
      <c r="M173" s="11">
        <f>IF($B173="","",IF($L173&lt;&gt;"",$L173-$F173,Settings!$C$6-$F173))</f>
        <v/>
      </c>
    </row>
    <row r="174" spans="4:13">
      <c r="D174" s="7">
        <f>IF($B174="","",VLOOKUP($C174,Companies!$B$5:$C$104,2,FALSE))</f>
        <v/>
      </c>
      <c r="F174" s="4"/>
      <c r="H174" s="8"/>
      <c r="I174" s="9">
        <f>IF($B174="","",VLOOKUP($G174,Settings!$B$10:$C$15,2,FALSE))</f>
        <v/>
      </c>
      <c r="J174" s="10">
        <f>IF($B174="","",ROUND($H174*$I174,2))</f>
        <v/>
      </c>
      <c r="K174" s="4"/>
      <c r="L174" s="4"/>
      <c r="M174" s="11">
        <f>IF($B174="","",IF($L174&lt;&gt;"",$L174-$F174,Settings!$C$6-$F174))</f>
        <v/>
      </c>
    </row>
    <row r="175" spans="4:13">
      <c r="D175" s="7">
        <f>IF($B175="","",VLOOKUP($C175,Companies!$B$5:$C$104,2,FALSE))</f>
        <v/>
      </c>
      <c r="F175" s="4"/>
      <c r="H175" s="8"/>
      <c r="I175" s="9">
        <f>IF($B175="","",VLOOKUP($G175,Settings!$B$10:$C$15,2,FALSE))</f>
        <v/>
      </c>
      <c r="J175" s="10">
        <f>IF($B175="","",ROUND($H175*$I175,2))</f>
        <v/>
      </c>
      <c r="K175" s="4"/>
      <c r="L175" s="4"/>
      <c r="M175" s="11">
        <f>IF($B175="","",IF($L175&lt;&gt;"",$L175-$F175,Settings!$C$6-$F175))</f>
        <v/>
      </c>
    </row>
    <row r="176" spans="4:13">
      <c r="D176" s="7">
        <f>IF($B176="","",VLOOKUP($C176,Companies!$B$5:$C$104,2,FALSE))</f>
        <v/>
      </c>
      <c r="F176" s="4"/>
      <c r="H176" s="8"/>
      <c r="I176" s="9">
        <f>IF($B176="","",VLOOKUP($G176,Settings!$B$10:$C$15,2,FALSE))</f>
        <v/>
      </c>
      <c r="J176" s="10">
        <f>IF($B176="","",ROUND($H176*$I176,2))</f>
        <v/>
      </c>
      <c r="K176" s="4"/>
      <c r="L176" s="4"/>
      <c r="M176" s="11">
        <f>IF($B176="","",IF($L176&lt;&gt;"",$L176-$F176,Settings!$C$6-$F176))</f>
        <v/>
      </c>
    </row>
    <row r="177" spans="4:13">
      <c r="D177" s="7">
        <f>IF($B177="","",VLOOKUP($C177,Companies!$B$5:$C$104,2,FALSE))</f>
        <v/>
      </c>
      <c r="F177" s="4"/>
      <c r="H177" s="8"/>
      <c r="I177" s="9">
        <f>IF($B177="","",VLOOKUP($G177,Settings!$B$10:$C$15,2,FALSE))</f>
        <v/>
      </c>
      <c r="J177" s="10">
        <f>IF($B177="","",ROUND($H177*$I177,2))</f>
        <v/>
      </c>
      <c r="K177" s="4"/>
      <c r="L177" s="4"/>
      <c r="M177" s="11">
        <f>IF($B177="","",IF($L177&lt;&gt;"",$L177-$F177,Settings!$C$6-$F177))</f>
        <v/>
      </c>
    </row>
    <row r="178" spans="4:13">
      <c r="D178" s="7">
        <f>IF($B178="","",VLOOKUP($C178,Companies!$B$5:$C$104,2,FALSE))</f>
        <v/>
      </c>
      <c r="F178" s="4"/>
      <c r="H178" s="8"/>
      <c r="I178" s="9">
        <f>IF($B178="","",VLOOKUP($G178,Settings!$B$10:$C$15,2,FALSE))</f>
        <v/>
      </c>
      <c r="J178" s="10">
        <f>IF($B178="","",ROUND($H178*$I178,2))</f>
        <v/>
      </c>
      <c r="K178" s="4"/>
      <c r="L178" s="4"/>
      <c r="M178" s="11">
        <f>IF($B178="","",IF($L178&lt;&gt;"",$L178-$F178,Settings!$C$6-$F178))</f>
        <v/>
      </c>
    </row>
    <row r="179" spans="4:13">
      <c r="D179" s="7">
        <f>IF($B179="","",VLOOKUP($C179,Companies!$B$5:$C$104,2,FALSE))</f>
        <v/>
      </c>
      <c r="F179" s="4"/>
      <c r="H179" s="8"/>
      <c r="I179" s="9">
        <f>IF($B179="","",VLOOKUP($G179,Settings!$B$10:$C$15,2,FALSE))</f>
        <v/>
      </c>
      <c r="J179" s="10">
        <f>IF($B179="","",ROUND($H179*$I179,2))</f>
        <v/>
      </c>
      <c r="K179" s="4"/>
      <c r="L179" s="4"/>
      <c r="M179" s="11">
        <f>IF($B179="","",IF($L179&lt;&gt;"",$L179-$F179,Settings!$C$6-$F179))</f>
        <v/>
      </c>
    </row>
    <row r="180" spans="4:13">
      <c r="D180" s="7">
        <f>IF($B180="","",VLOOKUP($C180,Companies!$B$5:$C$104,2,FALSE))</f>
        <v/>
      </c>
      <c r="F180" s="4"/>
      <c r="H180" s="8"/>
      <c r="I180" s="9">
        <f>IF($B180="","",VLOOKUP($G180,Settings!$B$10:$C$15,2,FALSE))</f>
        <v/>
      </c>
      <c r="J180" s="10">
        <f>IF($B180="","",ROUND($H180*$I180,2))</f>
        <v/>
      </c>
      <c r="K180" s="4"/>
      <c r="L180" s="4"/>
      <c r="M180" s="11">
        <f>IF($B180="","",IF($L180&lt;&gt;"",$L180-$F180,Settings!$C$6-$F180))</f>
        <v/>
      </c>
    </row>
    <row r="181" spans="4:13">
      <c r="D181" s="7">
        <f>IF($B181="","",VLOOKUP($C181,Companies!$B$5:$C$104,2,FALSE))</f>
        <v/>
      </c>
      <c r="F181" s="4"/>
      <c r="H181" s="8"/>
      <c r="I181" s="9">
        <f>IF($B181="","",VLOOKUP($G181,Settings!$B$10:$C$15,2,FALSE))</f>
        <v/>
      </c>
      <c r="J181" s="10">
        <f>IF($B181="","",ROUND($H181*$I181,2))</f>
        <v/>
      </c>
      <c r="K181" s="4"/>
      <c r="L181" s="4"/>
      <c r="M181" s="11">
        <f>IF($B181="","",IF($L181&lt;&gt;"",$L181-$F181,Settings!$C$6-$F181))</f>
        <v/>
      </c>
    </row>
    <row r="182" spans="4:13">
      <c r="D182" s="7">
        <f>IF($B182="","",VLOOKUP($C182,Companies!$B$5:$C$104,2,FALSE))</f>
        <v/>
      </c>
      <c r="F182" s="4"/>
      <c r="H182" s="8"/>
      <c r="I182" s="9">
        <f>IF($B182="","",VLOOKUP($G182,Settings!$B$10:$C$15,2,FALSE))</f>
        <v/>
      </c>
      <c r="J182" s="10">
        <f>IF($B182="","",ROUND($H182*$I182,2))</f>
        <v/>
      </c>
      <c r="K182" s="4"/>
      <c r="L182" s="4"/>
      <c r="M182" s="11">
        <f>IF($B182="","",IF($L182&lt;&gt;"",$L182-$F182,Settings!$C$6-$F182))</f>
        <v/>
      </c>
    </row>
    <row r="183" spans="4:13">
      <c r="D183" s="7">
        <f>IF($B183="","",VLOOKUP($C183,Companies!$B$5:$C$104,2,FALSE))</f>
        <v/>
      </c>
      <c r="F183" s="4"/>
      <c r="H183" s="8"/>
      <c r="I183" s="9">
        <f>IF($B183="","",VLOOKUP($G183,Settings!$B$10:$C$15,2,FALSE))</f>
        <v/>
      </c>
      <c r="J183" s="10">
        <f>IF($B183="","",ROUND($H183*$I183,2))</f>
        <v/>
      </c>
      <c r="K183" s="4"/>
      <c r="L183" s="4"/>
      <c r="M183" s="11">
        <f>IF($B183="","",IF($L183&lt;&gt;"",$L183-$F183,Settings!$C$6-$F183))</f>
        <v/>
      </c>
    </row>
    <row r="184" spans="4:13">
      <c r="D184" s="7">
        <f>IF($B184="","",VLOOKUP($C184,Companies!$B$5:$C$104,2,FALSE))</f>
        <v/>
      </c>
      <c r="F184" s="4"/>
      <c r="H184" s="8"/>
      <c r="I184" s="9">
        <f>IF($B184="","",VLOOKUP($G184,Settings!$B$10:$C$15,2,FALSE))</f>
        <v/>
      </c>
      <c r="J184" s="10">
        <f>IF($B184="","",ROUND($H184*$I184,2))</f>
        <v/>
      </c>
      <c r="K184" s="4"/>
      <c r="L184" s="4"/>
      <c r="M184" s="11">
        <f>IF($B184="","",IF($L184&lt;&gt;"",$L184-$F184,Settings!$C$6-$F184))</f>
        <v/>
      </c>
    </row>
    <row r="185" spans="4:13">
      <c r="D185" s="7">
        <f>IF($B185="","",VLOOKUP($C185,Companies!$B$5:$C$104,2,FALSE))</f>
        <v/>
      </c>
      <c r="F185" s="4"/>
      <c r="H185" s="8"/>
      <c r="I185" s="9">
        <f>IF($B185="","",VLOOKUP($G185,Settings!$B$10:$C$15,2,FALSE))</f>
        <v/>
      </c>
      <c r="J185" s="10">
        <f>IF($B185="","",ROUND($H185*$I185,2))</f>
        <v/>
      </c>
      <c r="K185" s="4"/>
      <c r="L185" s="4"/>
      <c r="M185" s="11">
        <f>IF($B185="","",IF($L185&lt;&gt;"",$L185-$F185,Settings!$C$6-$F185))</f>
        <v/>
      </c>
    </row>
    <row r="186" spans="4:13">
      <c r="D186" s="7">
        <f>IF($B186="","",VLOOKUP($C186,Companies!$B$5:$C$104,2,FALSE))</f>
        <v/>
      </c>
      <c r="F186" s="4"/>
      <c r="H186" s="8"/>
      <c r="I186" s="9">
        <f>IF($B186="","",VLOOKUP($G186,Settings!$B$10:$C$15,2,FALSE))</f>
        <v/>
      </c>
      <c r="J186" s="10">
        <f>IF($B186="","",ROUND($H186*$I186,2))</f>
        <v/>
      </c>
      <c r="K186" s="4"/>
      <c r="L186" s="4"/>
      <c r="M186" s="11">
        <f>IF($B186="","",IF($L186&lt;&gt;"",$L186-$F186,Settings!$C$6-$F186))</f>
        <v/>
      </c>
    </row>
    <row r="187" spans="4:13">
      <c r="D187" s="7">
        <f>IF($B187="","",VLOOKUP($C187,Companies!$B$5:$C$104,2,FALSE))</f>
        <v/>
      </c>
      <c r="F187" s="4"/>
      <c r="H187" s="8"/>
      <c r="I187" s="9">
        <f>IF($B187="","",VLOOKUP($G187,Settings!$B$10:$C$15,2,FALSE))</f>
        <v/>
      </c>
      <c r="J187" s="10">
        <f>IF($B187="","",ROUND($H187*$I187,2))</f>
        <v/>
      </c>
      <c r="K187" s="4"/>
      <c r="L187" s="4"/>
      <c r="M187" s="11">
        <f>IF($B187="","",IF($L187&lt;&gt;"",$L187-$F187,Settings!$C$6-$F187))</f>
        <v/>
      </c>
    </row>
    <row r="188" spans="4:13">
      <c r="D188" s="7">
        <f>IF($B188="","",VLOOKUP($C188,Companies!$B$5:$C$104,2,FALSE))</f>
        <v/>
      </c>
      <c r="F188" s="4"/>
      <c r="H188" s="8"/>
      <c r="I188" s="9">
        <f>IF($B188="","",VLOOKUP($G188,Settings!$B$10:$C$15,2,FALSE))</f>
        <v/>
      </c>
      <c r="J188" s="10">
        <f>IF($B188="","",ROUND($H188*$I188,2))</f>
        <v/>
      </c>
      <c r="K188" s="4"/>
      <c r="L188" s="4"/>
      <c r="M188" s="11">
        <f>IF($B188="","",IF($L188&lt;&gt;"",$L188-$F188,Settings!$C$6-$F188))</f>
        <v/>
      </c>
    </row>
    <row r="189" spans="4:13">
      <c r="D189" s="7">
        <f>IF($B189="","",VLOOKUP($C189,Companies!$B$5:$C$104,2,FALSE))</f>
        <v/>
      </c>
      <c r="F189" s="4"/>
      <c r="H189" s="8"/>
      <c r="I189" s="9">
        <f>IF($B189="","",VLOOKUP($G189,Settings!$B$10:$C$15,2,FALSE))</f>
        <v/>
      </c>
      <c r="J189" s="10">
        <f>IF($B189="","",ROUND($H189*$I189,2))</f>
        <v/>
      </c>
      <c r="K189" s="4"/>
      <c r="L189" s="4"/>
      <c r="M189" s="11">
        <f>IF($B189="","",IF($L189&lt;&gt;"",$L189-$F189,Settings!$C$6-$F189))</f>
        <v/>
      </c>
    </row>
    <row r="190" spans="4:13">
      <c r="D190" s="7">
        <f>IF($B190="","",VLOOKUP($C190,Companies!$B$5:$C$104,2,FALSE))</f>
        <v/>
      </c>
      <c r="F190" s="4"/>
      <c r="H190" s="8"/>
      <c r="I190" s="9">
        <f>IF($B190="","",VLOOKUP($G190,Settings!$B$10:$C$15,2,FALSE))</f>
        <v/>
      </c>
      <c r="J190" s="10">
        <f>IF($B190="","",ROUND($H190*$I190,2))</f>
        <v/>
      </c>
      <c r="K190" s="4"/>
      <c r="L190" s="4"/>
      <c r="M190" s="11">
        <f>IF($B190="","",IF($L190&lt;&gt;"",$L190-$F190,Settings!$C$6-$F190))</f>
        <v/>
      </c>
    </row>
    <row r="191" spans="4:13">
      <c r="D191" s="7">
        <f>IF($B191="","",VLOOKUP($C191,Companies!$B$5:$C$104,2,FALSE))</f>
        <v/>
      </c>
      <c r="F191" s="4"/>
      <c r="H191" s="8"/>
      <c r="I191" s="9">
        <f>IF($B191="","",VLOOKUP($G191,Settings!$B$10:$C$15,2,FALSE))</f>
        <v/>
      </c>
      <c r="J191" s="10">
        <f>IF($B191="","",ROUND($H191*$I191,2))</f>
        <v/>
      </c>
      <c r="K191" s="4"/>
      <c r="L191" s="4"/>
      <c r="M191" s="11">
        <f>IF($B191="","",IF($L191&lt;&gt;"",$L191-$F191,Settings!$C$6-$F191))</f>
        <v/>
      </c>
    </row>
    <row r="192" spans="4:13">
      <c r="D192" s="7">
        <f>IF($B192="","",VLOOKUP($C192,Companies!$B$5:$C$104,2,FALSE))</f>
        <v/>
      </c>
      <c r="F192" s="4"/>
      <c r="H192" s="8"/>
      <c r="I192" s="9">
        <f>IF($B192="","",VLOOKUP($G192,Settings!$B$10:$C$15,2,FALSE))</f>
        <v/>
      </c>
      <c r="J192" s="10">
        <f>IF($B192="","",ROUND($H192*$I192,2))</f>
        <v/>
      </c>
      <c r="K192" s="4"/>
      <c r="L192" s="4"/>
      <c r="M192" s="11">
        <f>IF($B192="","",IF($L192&lt;&gt;"",$L192-$F192,Settings!$C$6-$F192))</f>
        <v/>
      </c>
    </row>
    <row r="193" spans="4:13">
      <c r="D193" s="7">
        <f>IF($B193="","",VLOOKUP($C193,Companies!$B$5:$C$104,2,FALSE))</f>
        <v/>
      </c>
      <c r="F193" s="4"/>
      <c r="H193" s="8"/>
      <c r="I193" s="9">
        <f>IF($B193="","",VLOOKUP($G193,Settings!$B$10:$C$15,2,FALSE))</f>
        <v/>
      </c>
      <c r="J193" s="10">
        <f>IF($B193="","",ROUND($H193*$I193,2))</f>
        <v/>
      </c>
      <c r="K193" s="4"/>
      <c r="L193" s="4"/>
      <c r="M193" s="11">
        <f>IF($B193="","",IF($L193&lt;&gt;"",$L193-$F193,Settings!$C$6-$F193))</f>
        <v/>
      </c>
    </row>
    <row r="194" spans="4:13">
      <c r="D194" s="7">
        <f>IF($B194="","",VLOOKUP($C194,Companies!$B$5:$C$104,2,FALSE))</f>
        <v/>
      </c>
      <c r="F194" s="4"/>
      <c r="H194" s="8"/>
      <c r="I194" s="9">
        <f>IF($B194="","",VLOOKUP($G194,Settings!$B$10:$C$15,2,FALSE))</f>
        <v/>
      </c>
      <c r="J194" s="10">
        <f>IF($B194="","",ROUND($H194*$I194,2))</f>
        <v/>
      </c>
      <c r="K194" s="4"/>
      <c r="L194" s="4"/>
      <c r="M194" s="11">
        <f>IF($B194="","",IF($L194&lt;&gt;"",$L194-$F194,Settings!$C$6-$F194))</f>
        <v/>
      </c>
    </row>
    <row r="195" spans="4:13">
      <c r="D195" s="7">
        <f>IF($B195="","",VLOOKUP($C195,Companies!$B$5:$C$104,2,FALSE))</f>
        <v/>
      </c>
      <c r="F195" s="4"/>
      <c r="H195" s="8"/>
      <c r="I195" s="9">
        <f>IF($B195="","",VLOOKUP($G195,Settings!$B$10:$C$15,2,FALSE))</f>
        <v/>
      </c>
      <c r="J195" s="10">
        <f>IF($B195="","",ROUND($H195*$I195,2))</f>
        <v/>
      </c>
      <c r="K195" s="4"/>
      <c r="L195" s="4"/>
      <c r="M195" s="11">
        <f>IF($B195="","",IF($L195&lt;&gt;"",$L195-$F195,Settings!$C$6-$F195))</f>
        <v/>
      </c>
    </row>
    <row r="196" spans="4:13">
      <c r="D196" s="7">
        <f>IF($B196="","",VLOOKUP($C196,Companies!$B$5:$C$104,2,FALSE))</f>
        <v/>
      </c>
      <c r="F196" s="4"/>
      <c r="H196" s="8"/>
      <c r="I196" s="9">
        <f>IF($B196="","",VLOOKUP($G196,Settings!$B$10:$C$15,2,FALSE))</f>
        <v/>
      </c>
      <c r="J196" s="10">
        <f>IF($B196="","",ROUND($H196*$I196,2))</f>
        <v/>
      </c>
      <c r="K196" s="4"/>
      <c r="L196" s="4"/>
      <c r="M196" s="11">
        <f>IF($B196="","",IF($L196&lt;&gt;"",$L196-$F196,Settings!$C$6-$F196))</f>
        <v/>
      </c>
    </row>
    <row r="197" spans="4:13">
      <c r="D197" s="7">
        <f>IF($B197="","",VLOOKUP($C197,Companies!$B$5:$C$104,2,FALSE))</f>
        <v/>
      </c>
      <c r="F197" s="4"/>
      <c r="H197" s="8"/>
      <c r="I197" s="9">
        <f>IF($B197="","",VLOOKUP($G197,Settings!$B$10:$C$15,2,FALSE))</f>
        <v/>
      </c>
      <c r="J197" s="10">
        <f>IF($B197="","",ROUND($H197*$I197,2))</f>
        <v/>
      </c>
      <c r="K197" s="4"/>
      <c r="L197" s="4"/>
      <c r="M197" s="11">
        <f>IF($B197="","",IF($L197&lt;&gt;"",$L197-$F197,Settings!$C$6-$F197))</f>
        <v/>
      </c>
    </row>
    <row r="198" spans="4:13">
      <c r="D198" s="7">
        <f>IF($B198="","",VLOOKUP($C198,Companies!$B$5:$C$104,2,FALSE))</f>
        <v/>
      </c>
      <c r="F198" s="4"/>
      <c r="H198" s="8"/>
      <c r="I198" s="9">
        <f>IF($B198="","",VLOOKUP($G198,Settings!$B$10:$C$15,2,FALSE))</f>
        <v/>
      </c>
      <c r="J198" s="10">
        <f>IF($B198="","",ROUND($H198*$I198,2))</f>
        <v/>
      </c>
      <c r="K198" s="4"/>
      <c r="L198" s="4"/>
      <c r="M198" s="11">
        <f>IF($B198="","",IF($L198&lt;&gt;"",$L198-$F198,Settings!$C$6-$F198))</f>
        <v/>
      </c>
    </row>
    <row r="199" spans="4:13">
      <c r="D199" s="7">
        <f>IF($B199="","",VLOOKUP($C199,Companies!$B$5:$C$104,2,FALSE))</f>
        <v/>
      </c>
      <c r="F199" s="4"/>
      <c r="H199" s="8"/>
      <c r="I199" s="9">
        <f>IF($B199="","",VLOOKUP($G199,Settings!$B$10:$C$15,2,FALSE))</f>
        <v/>
      </c>
      <c r="J199" s="10">
        <f>IF($B199="","",ROUND($H199*$I199,2))</f>
        <v/>
      </c>
      <c r="K199" s="4"/>
      <c r="L199" s="4"/>
      <c r="M199" s="11">
        <f>IF($B199="","",IF($L199&lt;&gt;"",$L199-$F199,Settings!$C$6-$F199))</f>
        <v/>
      </c>
    </row>
    <row r="200" spans="4:13">
      <c r="D200" s="7">
        <f>IF($B200="","",VLOOKUP($C200,Companies!$B$5:$C$104,2,FALSE))</f>
        <v/>
      </c>
      <c r="F200" s="4"/>
      <c r="H200" s="8"/>
      <c r="I200" s="9">
        <f>IF($B200="","",VLOOKUP($G200,Settings!$B$10:$C$15,2,FALSE))</f>
        <v/>
      </c>
      <c r="J200" s="10">
        <f>IF($B200="","",ROUND($H200*$I200,2))</f>
        <v/>
      </c>
      <c r="K200" s="4"/>
      <c r="L200" s="4"/>
      <c r="M200" s="11">
        <f>IF($B200="","",IF($L200&lt;&gt;"",$L200-$F200,Settings!$C$6-$F200))</f>
        <v/>
      </c>
    </row>
    <row r="201" spans="4:13">
      <c r="D201" s="7">
        <f>IF($B201="","",VLOOKUP($C201,Companies!$B$5:$C$104,2,FALSE))</f>
        <v/>
      </c>
      <c r="F201" s="4"/>
      <c r="H201" s="8"/>
      <c r="I201" s="9">
        <f>IF($B201="","",VLOOKUP($G201,Settings!$B$10:$C$15,2,FALSE))</f>
        <v/>
      </c>
      <c r="J201" s="10">
        <f>IF($B201="","",ROUND($H201*$I201,2))</f>
        <v/>
      </c>
      <c r="K201" s="4"/>
      <c r="L201" s="4"/>
      <c r="M201" s="11">
        <f>IF($B201="","",IF($L201&lt;&gt;"",$L201-$F201,Settings!$C$6-$F201))</f>
        <v/>
      </c>
    </row>
    <row r="202" spans="4:13">
      <c r="D202" s="7">
        <f>IF($B202="","",VLOOKUP($C202,Companies!$B$5:$C$104,2,FALSE))</f>
        <v/>
      </c>
      <c r="F202" s="4"/>
      <c r="H202" s="8"/>
      <c r="I202" s="9">
        <f>IF($B202="","",VLOOKUP($G202,Settings!$B$10:$C$15,2,FALSE))</f>
        <v/>
      </c>
      <c r="J202" s="10">
        <f>IF($B202="","",ROUND($H202*$I202,2))</f>
        <v/>
      </c>
      <c r="K202" s="4"/>
      <c r="L202" s="4"/>
      <c r="M202" s="11">
        <f>IF($B202="","",IF($L202&lt;&gt;"",$L202-$F202,Settings!$C$6-$F202))</f>
        <v/>
      </c>
    </row>
    <row r="203" spans="4:13">
      <c r="D203" s="7">
        <f>IF($B203="","",VLOOKUP($C203,Companies!$B$5:$C$104,2,FALSE))</f>
        <v/>
      </c>
      <c r="F203" s="4"/>
      <c r="H203" s="8"/>
      <c r="I203" s="9">
        <f>IF($B203="","",VLOOKUP($G203,Settings!$B$10:$C$15,2,FALSE))</f>
        <v/>
      </c>
      <c r="J203" s="10">
        <f>IF($B203="","",ROUND($H203*$I203,2))</f>
        <v/>
      </c>
      <c r="K203" s="4"/>
      <c r="L203" s="4"/>
      <c r="M203" s="11">
        <f>IF($B203="","",IF($L203&lt;&gt;"",$L203-$F203,Settings!$C$6-$F203))</f>
        <v/>
      </c>
    </row>
    <row r="204" spans="4:13">
      <c r="D204" s="7">
        <f>IF($B204="","",VLOOKUP($C204,Companies!$B$5:$C$104,2,FALSE))</f>
        <v/>
      </c>
      <c r="F204" s="4"/>
      <c r="H204" s="8"/>
      <c r="I204" s="9">
        <f>IF($B204="","",VLOOKUP($G204,Settings!$B$10:$C$15,2,FALSE))</f>
        <v/>
      </c>
      <c r="J204" s="10">
        <f>IF($B204="","",ROUND($H204*$I204,2))</f>
        <v/>
      </c>
      <c r="K204" s="4"/>
      <c r="L204" s="4"/>
      <c r="M204" s="11">
        <f>IF($B204="","",IF($L204&lt;&gt;"",$L204-$F204,Settings!$C$6-$F204))</f>
        <v/>
      </c>
    </row>
  </sheetData>
  <autoFilter ref="B4:N205"/>
  <mergeCells count="1">
    <mergeCell ref="B2:N2"/>
  </mergeCells>
  <conditionalFormatting sqref="G5:G204">
    <cfRule type="cellIs" dxfId="0" priority="1" operator="equal">
      <formula>"Won"</formula>
    </cfRule>
    <cfRule type="cellIs" dxfId="1" priority="2" operator="equal">
      <formula>"Lost"</formula>
    </cfRule>
  </conditionalFormatting>
  <dataValidations count="2">
    <dataValidation type="list" allowBlank="1" showInputMessage="1" showErrorMessage="1" errorTitle="Invalid entry" error="Please pick a value from the list." promptTitle="Pick from the list" prompt="Values come from the register sheet." sqref="C5:C204">
      <formula1>Companies!$B$5:$B$104</formula1>
    </dataValidation>
    <dataValidation type="list" allowBlank="1" showInputMessage="1" showErrorMessage="1" errorTitle="Invalid entry" error="Please pick a value from the list." promptTitle="Pick from the list" prompt="Values come from the register sheet." sqref="G5:G204">
      <formula1>Settings!$B$10:$B$15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1.7109375" customWidth="1"/>
    <col min="3" max="3" width="13.7109375" customWidth="1"/>
    <col min="4" max="4" width="11.7109375" customWidth="1"/>
    <col min="5" max="5" width="10.7109375" customWidth="1"/>
    <col min="6" max="6" width="26.7109375" customWidth="1"/>
    <col min="7" max="7" width="44.7109375" customWidth="1"/>
    <col min="8" max="8" width="13.7109375" customWidth="1"/>
    <col min="9" max="9" width="7.7109375" customWidth="1"/>
    <col min="10" max="10" width="15.7109375" customWidth="1"/>
  </cols>
  <sheetData>
    <row r="2" spans="2:10">
      <c r="B2" s="1" t="s">
        <v>191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192</v>
      </c>
      <c r="C4" s="2" t="s">
        <v>193</v>
      </c>
      <c r="D4" s="2" t="s">
        <v>194</v>
      </c>
      <c r="E4" s="2" t="s">
        <v>180</v>
      </c>
      <c r="F4" s="2" t="s">
        <v>112</v>
      </c>
      <c r="G4" s="2" t="s">
        <v>195</v>
      </c>
      <c r="H4" s="2" t="s">
        <v>196</v>
      </c>
      <c r="I4" s="2" t="s">
        <v>197</v>
      </c>
      <c r="J4" s="2" t="s">
        <v>198</v>
      </c>
    </row>
    <row r="5" spans="2:10">
      <c r="C5" s="4"/>
      <c r="F5" s="7">
        <f>IF($B5="","",VLOOKUP($E5,Opportunities!$B$5:$D$1004,3,FALSE))</f>
        <v/>
      </c>
      <c r="H5" s="4"/>
      <c r="J5" s="7">
        <f>IF($B5="","",IF($I5="Y","Done",IF($H5="","No date",IF($H5&lt;Settings!$C$6,"Overdue","Scheduled"))))</f>
        <v/>
      </c>
    </row>
    <row r="6" spans="2:10">
      <c r="C6" s="4"/>
      <c r="F6" s="7">
        <f>IF($B6="","",VLOOKUP($E6,Opportunities!$B$5:$D$1004,3,FALSE))</f>
        <v/>
      </c>
      <c r="H6" s="4"/>
      <c r="J6" s="7">
        <f>IF($B6="","",IF($I6="Y","Done",IF($H6="","No date",IF($H6&lt;Settings!$C$6,"Overdue","Scheduled"))))</f>
        <v/>
      </c>
    </row>
    <row r="7" spans="2:10">
      <c r="C7" s="4"/>
      <c r="F7" s="7">
        <f>IF($B7="","",VLOOKUP($E7,Opportunities!$B$5:$D$1004,3,FALSE))</f>
        <v/>
      </c>
      <c r="H7" s="4"/>
      <c r="J7" s="7">
        <f>IF($B7="","",IF($I7="Y","Done",IF($H7="","No date",IF($H7&lt;Settings!$C$6,"Overdue","Scheduled"))))</f>
        <v/>
      </c>
    </row>
    <row r="8" spans="2:10">
      <c r="C8" s="4"/>
      <c r="F8" s="7">
        <f>IF($B8="","",VLOOKUP($E8,Opportunities!$B$5:$D$1004,3,FALSE))</f>
        <v/>
      </c>
      <c r="H8" s="4"/>
      <c r="J8" s="7">
        <f>IF($B8="","",IF($I8="Y","Done",IF($H8="","No date",IF($H8&lt;Settings!$C$6,"Overdue","Scheduled"))))</f>
        <v/>
      </c>
    </row>
    <row r="9" spans="2:10">
      <c r="C9" s="4"/>
      <c r="F9" s="7">
        <f>IF($B9="","",VLOOKUP($E9,Opportunities!$B$5:$D$1004,3,FALSE))</f>
        <v/>
      </c>
      <c r="H9" s="4"/>
      <c r="J9" s="7">
        <f>IF($B9="","",IF($I9="Y","Done",IF($H9="","No date",IF($H9&lt;Settings!$C$6,"Overdue","Scheduled"))))</f>
        <v/>
      </c>
    </row>
    <row r="10" spans="2:10">
      <c r="C10" s="4"/>
      <c r="F10" s="7">
        <f>IF($B10="","",VLOOKUP($E10,Opportunities!$B$5:$D$1004,3,FALSE))</f>
        <v/>
      </c>
      <c r="H10" s="4"/>
      <c r="J10" s="7">
        <f>IF($B10="","",IF($I10="Y","Done",IF($H10="","No date",IF($H10&lt;Settings!$C$6,"Overdue","Scheduled"))))</f>
        <v/>
      </c>
    </row>
    <row r="11" spans="2:10">
      <c r="C11" s="4"/>
      <c r="F11" s="7">
        <f>IF($B11="","",VLOOKUP($E11,Opportunities!$B$5:$D$1004,3,FALSE))</f>
        <v/>
      </c>
      <c r="H11" s="4"/>
      <c r="J11" s="7">
        <f>IF($B11="","",IF($I11="Y","Done",IF($H11="","No date",IF($H11&lt;Settings!$C$6,"Overdue","Scheduled"))))</f>
        <v/>
      </c>
    </row>
    <row r="12" spans="2:10">
      <c r="C12" s="4"/>
      <c r="F12" s="7">
        <f>IF($B12="","",VLOOKUP($E12,Opportunities!$B$5:$D$1004,3,FALSE))</f>
        <v/>
      </c>
      <c r="H12" s="4"/>
      <c r="J12" s="7">
        <f>IF($B12="","",IF($I12="Y","Done",IF($H12="","No date",IF($H12&lt;Settings!$C$6,"Overdue","Scheduled"))))</f>
        <v/>
      </c>
    </row>
    <row r="13" spans="2:10">
      <c r="C13" s="4"/>
      <c r="F13" s="7">
        <f>IF($B13="","",VLOOKUP($E13,Opportunities!$B$5:$D$1004,3,FALSE))</f>
        <v/>
      </c>
      <c r="H13" s="4"/>
      <c r="J13" s="7">
        <f>IF($B13="","",IF($I13="Y","Done",IF($H13="","No date",IF($H13&lt;Settings!$C$6,"Overdue","Scheduled"))))</f>
        <v/>
      </c>
    </row>
    <row r="14" spans="2:10">
      <c r="C14" s="4"/>
      <c r="F14" s="7">
        <f>IF($B14="","",VLOOKUP($E14,Opportunities!$B$5:$D$1004,3,FALSE))</f>
        <v/>
      </c>
      <c r="H14" s="4"/>
      <c r="J14" s="7">
        <f>IF($B14="","",IF($I14="Y","Done",IF($H14="","No date",IF($H14&lt;Settings!$C$6,"Overdue","Scheduled"))))</f>
        <v/>
      </c>
    </row>
    <row r="15" spans="2:10">
      <c r="C15" s="4"/>
      <c r="F15" s="7">
        <f>IF($B15="","",VLOOKUP($E15,Opportunities!$B$5:$D$1004,3,FALSE))</f>
        <v/>
      </c>
      <c r="H15" s="4"/>
      <c r="J15" s="7">
        <f>IF($B15="","",IF($I15="Y","Done",IF($H15="","No date",IF($H15&lt;Settings!$C$6,"Overdue","Scheduled"))))</f>
        <v/>
      </c>
    </row>
    <row r="16" spans="2:10">
      <c r="C16" s="4"/>
      <c r="F16" s="7">
        <f>IF($B16="","",VLOOKUP($E16,Opportunities!$B$5:$D$1004,3,FALSE))</f>
        <v/>
      </c>
      <c r="H16" s="4"/>
      <c r="J16" s="7">
        <f>IF($B16="","",IF($I16="Y","Done",IF($H16="","No date",IF($H16&lt;Settings!$C$6,"Overdue","Scheduled"))))</f>
        <v/>
      </c>
    </row>
    <row r="17" spans="3:10">
      <c r="C17" s="4"/>
      <c r="F17" s="7">
        <f>IF($B17="","",VLOOKUP($E17,Opportunities!$B$5:$D$1004,3,FALSE))</f>
        <v/>
      </c>
      <c r="H17" s="4"/>
      <c r="J17" s="7">
        <f>IF($B17="","",IF($I17="Y","Done",IF($H17="","No date",IF($H17&lt;Settings!$C$6,"Overdue","Scheduled"))))</f>
        <v/>
      </c>
    </row>
    <row r="18" spans="3:10">
      <c r="C18" s="4"/>
      <c r="F18" s="7">
        <f>IF($B18="","",VLOOKUP($E18,Opportunities!$B$5:$D$1004,3,FALSE))</f>
        <v/>
      </c>
      <c r="H18" s="4"/>
      <c r="J18" s="7">
        <f>IF($B18="","",IF($I18="Y","Done",IF($H18="","No date",IF($H18&lt;Settings!$C$6,"Overdue","Scheduled"))))</f>
        <v/>
      </c>
    </row>
    <row r="19" spans="3:10">
      <c r="C19" s="4"/>
      <c r="F19" s="7">
        <f>IF($B19="","",VLOOKUP($E19,Opportunities!$B$5:$D$1004,3,FALSE))</f>
        <v/>
      </c>
      <c r="H19" s="4"/>
      <c r="J19" s="7">
        <f>IF($B19="","",IF($I19="Y","Done",IF($H19="","No date",IF($H19&lt;Settings!$C$6,"Overdue","Scheduled"))))</f>
        <v/>
      </c>
    </row>
    <row r="20" spans="3:10">
      <c r="C20" s="4"/>
      <c r="F20" s="7">
        <f>IF($B20="","",VLOOKUP($E20,Opportunities!$B$5:$D$1004,3,FALSE))</f>
        <v/>
      </c>
      <c r="H20" s="4"/>
      <c r="J20" s="7">
        <f>IF($B20="","",IF($I20="Y","Done",IF($H20="","No date",IF($H20&lt;Settings!$C$6,"Overdue","Scheduled"))))</f>
        <v/>
      </c>
    </row>
    <row r="21" spans="3:10">
      <c r="C21" s="4"/>
      <c r="F21" s="7">
        <f>IF($B21="","",VLOOKUP($E21,Opportunities!$B$5:$D$1004,3,FALSE))</f>
        <v/>
      </c>
      <c r="H21" s="4"/>
      <c r="J21" s="7">
        <f>IF($B21="","",IF($I21="Y","Done",IF($H21="","No date",IF($H21&lt;Settings!$C$6,"Overdue","Scheduled"))))</f>
        <v/>
      </c>
    </row>
    <row r="22" spans="3:10">
      <c r="C22" s="4"/>
      <c r="F22" s="7">
        <f>IF($B22="","",VLOOKUP($E22,Opportunities!$B$5:$D$1004,3,FALSE))</f>
        <v/>
      </c>
      <c r="H22" s="4"/>
      <c r="J22" s="7">
        <f>IF($B22="","",IF($I22="Y","Done",IF($H22="","No date",IF($H22&lt;Settings!$C$6,"Overdue","Scheduled"))))</f>
        <v/>
      </c>
    </row>
    <row r="23" spans="3:10">
      <c r="C23" s="4"/>
      <c r="F23" s="7">
        <f>IF($B23="","",VLOOKUP($E23,Opportunities!$B$5:$D$1004,3,FALSE))</f>
        <v/>
      </c>
      <c r="H23" s="4"/>
      <c r="J23" s="7">
        <f>IF($B23="","",IF($I23="Y","Done",IF($H23="","No date",IF($H23&lt;Settings!$C$6,"Overdue","Scheduled"))))</f>
        <v/>
      </c>
    </row>
    <row r="24" spans="3:10">
      <c r="C24" s="4"/>
      <c r="F24" s="7">
        <f>IF($B24="","",VLOOKUP($E24,Opportunities!$B$5:$D$1004,3,FALSE))</f>
        <v/>
      </c>
      <c r="H24" s="4"/>
      <c r="J24" s="7">
        <f>IF($B24="","",IF($I24="Y","Done",IF($H24="","No date",IF($H24&lt;Settings!$C$6,"Overdue","Scheduled"))))</f>
        <v/>
      </c>
    </row>
    <row r="25" spans="3:10">
      <c r="C25" s="4"/>
      <c r="F25" s="7">
        <f>IF($B25="","",VLOOKUP($E25,Opportunities!$B$5:$D$1004,3,FALSE))</f>
        <v/>
      </c>
      <c r="H25" s="4"/>
      <c r="J25" s="7">
        <f>IF($B25="","",IF($I25="Y","Done",IF($H25="","No date",IF($H25&lt;Settings!$C$6,"Overdue","Scheduled"))))</f>
        <v/>
      </c>
    </row>
    <row r="26" spans="3:10">
      <c r="C26" s="4"/>
      <c r="F26" s="7">
        <f>IF($B26="","",VLOOKUP($E26,Opportunities!$B$5:$D$1004,3,FALSE))</f>
        <v/>
      </c>
      <c r="H26" s="4"/>
      <c r="J26" s="7">
        <f>IF($B26="","",IF($I26="Y","Done",IF($H26="","No date",IF($H26&lt;Settings!$C$6,"Overdue","Scheduled"))))</f>
        <v/>
      </c>
    </row>
    <row r="27" spans="3:10">
      <c r="C27" s="4"/>
      <c r="F27" s="7">
        <f>IF($B27="","",VLOOKUP($E27,Opportunities!$B$5:$D$1004,3,FALSE))</f>
        <v/>
      </c>
      <c r="H27" s="4"/>
      <c r="J27" s="7">
        <f>IF($B27="","",IF($I27="Y","Done",IF($H27="","No date",IF($H27&lt;Settings!$C$6,"Overdue","Scheduled"))))</f>
        <v/>
      </c>
    </row>
    <row r="28" spans="3:10">
      <c r="C28" s="4"/>
      <c r="F28" s="7">
        <f>IF($B28="","",VLOOKUP($E28,Opportunities!$B$5:$D$1004,3,FALSE))</f>
        <v/>
      </c>
      <c r="H28" s="4"/>
      <c r="J28" s="7">
        <f>IF($B28="","",IF($I28="Y","Done",IF($H28="","No date",IF($H28&lt;Settings!$C$6,"Overdue","Scheduled"))))</f>
        <v/>
      </c>
    </row>
    <row r="29" spans="3:10">
      <c r="C29" s="4"/>
      <c r="F29" s="7">
        <f>IF($B29="","",VLOOKUP($E29,Opportunities!$B$5:$D$1004,3,FALSE))</f>
        <v/>
      </c>
      <c r="H29" s="4"/>
      <c r="J29" s="7">
        <f>IF($B29="","",IF($I29="Y","Done",IF($H29="","No date",IF($H29&lt;Settings!$C$6,"Overdue","Scheduled"))))</f>
        <v/>
      </c>
    </row>
    <row r="30" spans="3:10">
      <c r="C30" s="4"/>
      <c r="F30" s="7">
        <f>IF($B30="","",VLOOKUP($E30,Opportunities!$B$5:$D$1004,3,FALSE))</f>
        <v/>
      </c>
      <c r="H30" s="4"/>
      <c r="J30" s="7">
        <f>IF($B30="","",IF($I30="Y","Done",IF($H30="","No date",IF($H30&lt;Settings!$C$6,"Overdue","Scheduled"))))</f>
        <v/>
      </c>
    </row>
    <row r="31" spans="3:10">
      <c r="C31" s="4"/>
      <c r="F31" s="7">
        <f>IF($B31="","",VLOOKUP($E31,Opportunities!$B$5:$D$1004,3,FALSE))</f>
        <v/>
      </c>
      <c r="H31" s="4"/>
      <c r="J31" s="7">
        <f>IF($B31="","",IF($I31="Y","Done",IF($H31="","No date",IF($H31&lt;Settings!$C$6,"Overdue","Scheduled"))))</f>
        <v/>
      </c>
    </row>
    <row r="32" spans="3:10">
      <c r="C32" s="4"/>
      <c r="F32" s="7">
        <f>IF($B32="","",VLOOKUP($E32,Opportunities!$B$5:$D$1004,3,FALSE))</f>
        <v/>
      </c>
      <c r="H32" s="4"/>
      <c r="J32" s="7">
        <f>IF($B32="","",IF($I32="Y","Done",IF($H32="","No date",IF($H32&lt;Settings!$C$6,"Overdue","Scheduled"))))</f>
        <v/>
      </c>
    </row>
    <row r="33" spans="3:10">
      <c r="C33" s="4"/>
      <c r="F33" s="7">
        <f>IF($B33="","",VLOOKUP($E33,Opportunities!$B$5:$D$1004,3,FALSE))</f>
        <v/>
      </c>
      <c r="H33" s="4"/>
      <c r="J33" s="7">
        <f>IF($B33="","",IF($I33="Y","Done",IF($H33="","No date",IF($H33&lt;Settings!$C$6,"Overdue","Scheduled"))))</f>
        <v/>
      </c>
    </row>
    <row r="34" spans="3:10">
      <c r="C34" s="4"/>
      <c r="F34" s="7">
        <f>IF($B34="","",VLOOKUP($E34,Opportunities!$B$5:$D$1004,3,FALSE))</f>
        <v/>
      </c>
      <c r="H34" s="4"/>
      <c r="J34" s="7">
        <f>IF($B34="","",IF($I34="Y","Done",IF($H34="","No date",IF($H34&lt;Settings!$C$6,"Overdue","Scheduled"))))</f>
        <v/>
      </c>
    </row>
    <row r="35" spans="3:10">
      <c r="C35" s="4"/>
      <c r="F35" s="7">
        <f>IF($B35="","",VLOOKUP($E35,Opportunities!$B$5:$D$1004,3,FALSE))</f>
        <v/>
      </c>
      <c r="H35" s="4"/>
      <c r="J35" s="7">
        <f>IF($B35="","",IF($I35="Y","Done",IF($H35="","No date",IF($H35&lt;Settings!$C$6,"Overdue","Scheduled"))))</f>
        <v/>
      </c>
    </row>
    <row r="36" spans="3:10">
      <c r="C36" s="4"/>
      <c r="F36" s="7">
        <f>IF($B36="","",VLOOKUP($E36,Opportunities!$B$5:$D$1004,3,FALSE))</f>
        <v/>
      </c>
      <c r="H36" s="4"/>
      <c r="J36" s="7">
        <f>IF($B36="","",IF($I36="Y","Done",IF($H36="","No date",IF($H36&lt;Settings!$C$6,"Overdue","Scheduled"))))</f>
        <v/>
      </c>
    </row>
    <row r="37" spans="3:10">
      <c r="C37" s="4"/>
      <c r="F37" s="7">
        <f>IF($B37="","",VLOOKUP($E37,Opportunities!$B$5:$D$1004,3,FALSE))</f>
        <v/>
      </c>
      <c r="H37" s="4"/>
      <c r="J37" s="7">
        <f>IF($B37="","",IF($I37="Y","Done",IF($H37="","No date",IF($H37&lt;Settings!$C$6,"Overdue","Scheduled"))))</f>
        <v/>
      </c>
    </row>
    <row r="38" spans="3:10">
      <c r="C38" s="4"/>
      <c r="F38" s="7">
        <f>IF($B38="","",VLOOKUP($E38,Opportunities!$B$5:$D$1004,3,FALSE))</f>
        <v/>
      </c>
      <c r="H38" s="4"/>
      <c r="J38" s="7">
        <f>IF($B38="","",IF($I38="Y","Done",IF($H38="","No date",IF($H38&lt;Settings!$C$6,"Overdue","Scheduled"))))</f>
        <v/>
      </c>
    </row>
    <row r="39" spans="3:10">
      <c r="C39" s="4"/>
      <c r="F39" s="7">
        <f>IF($B39="","",VLOOKUP($E39,Opportunities!$B$5:$D$1004,3,FALSE))</f>
        <v/>
      </c>
      <c r="H39" s="4"/>
      <c r="J39" s="7">
        <f>IF($B39="","",IF($I39="Y","Done",IF($H39="","No date",IF($H39&lt;Settings!$C$6,"Overdue","Scheduled"))))</f>
        <v/>
      </c>
    </row>
    <row r="40" spans="3:10">
      <c r="C40" s="4"/>
      <c r="F40" s="7">
        <f>IF($B40="","",VLOOKUP($E40,Opportunities!$B$5:$D$1004,3,FALSE))</f>
        <v/>
      </c>
      <c r="H40" s="4"/>
      <c r="J40" s="7">
        <f>IF($B40="","",IF($I40="Y","Done",IF($H40="","No date",IF($H40&lt;Settings!$C$6,"Overdue","Scheduled"))))</f>
        <v/>
      </c>
    </row>
    <row r="41" spans="3:10">
      <c r="C41" s="4"/>
      <c r="F41" s="7">
        <f>IF($B41="","",VLOOKUP($E41,Opportunities!$B$5:$D$1004,3,FALSE))</f>
        <v/>
      </c>
      <c r="H41" s="4"/>
      <c r="J41" s="7">
        <f>IF($B41="","",IF($I41="Y","Done",IF($H41="","No date",IF($H41&lt;Settings!$C$6,"Overdue","Scheduled"))))</f>
        <v/>
      </c>
    </row>
    <row r="42" spans="3:10">
      <c r="C42" s="4"/>
      <c r="F42" s="7">
        <f>IF($B42="","",VLOOKUP($E42,Opportunities!$B$5:$D$1004,3,FALSE))</f>
        <v/>
      </c>
      <c r="H42" s="4"/>
      <c r="J42" s="7">
        <f>IF($B42="","",IF($I42="Y","Done",IF($H42="","No date",IF($H42&lt;Settings!$C$6,"Overdue","Scheduled"))))</f>
        <v/>
      </c>
    </row>
    <row r="43" spans="3:10">
      <c r="C43" s="4"/>
      <c r="F43" s="7">
        <f>IF($B43="","",VLOOKUP($E43,Opportunities!$B$5:$D$1004,3,FALSE))</f>
        <v/>
      </c>
      <c r="H43" s="4"/>
      <c r="J43" s="7">
        <f>IF($B43="","",IF($I43="Y","Done",IF($H43="","No date",IF($H43&lt;Settings!$C$6,"Overdue","Scheduled"))))</f>
        <v/>
      </c>
    </row>
    <row r="44" spans="3:10">
      <c r="C44" s="4"/>
      <c r="F44" s="7">
        <f>IF($B44="","",VLOOKUP($E44,Opportunities!$B$5:$D$1004,3,FALSE))</f>
        <v/>
      </c>
      <c r="H44" s="4"/>
      <c r="J44" s="7">
        <f>IF($B44="","",IF($I44="Y","Done",IF($H44="","No date",IF($H44&lt;Settings!$C$6,"Overdue","Scheduled"))))</f>
        <v/>
      </c>
    </row>
    <row r="45" spans="3:10">
      <c r="C45" s="4"/>
      <c r="F45" s="7">
        <f>IF($B45="","",VLOOKUP($E45,Opportunities!$B$5:$D$1004,3,FALSE))</f>
        <v/>
      </c>
      <c r="H45" s="4"/>
      <c r="J45" s="7">
        <f>IF($B45="","",IF($I45="Y","Done",IF($H45="","No date",IF($H45&lt;Settings!$C$6,"Overdue","Scheduled"))))</f>
        <v/>
      </c>
    </row>
    <row r="46" spans="3:10">
      <c r="C46" s="4"/>
      <c r="F46" s="7">
        <f>IF($B46="","",VLOOKUP($E46,Opportunities!$B$5:$D$1004,3,FALSE))</f>
        <v/>
      </c>
      <c r="H46" s="4"/>
      <c r="J46" s="7">
        <f>IF($B46="","",IF($I46="Y","Done",IF($H46="","No date",IF($H46&lt;Settings!$C$6,"Overdue","Scheduled"))))</f>
        <v/>
      </c>
    </row>
    <row r="47" spans="3:10">
      <c r="C47" s="4"/>
      <c r="F47" s="7">
        <f>IF($B47="","",VLOOKUP($E47,Opportunities!$B$5:$D$1004,3,FALSE))</f>
        <v/>
      </c>
      <c r="H47" s="4"/>
      <c r="J47" s="7">
        <f>IF($B47="","",IF($I47="Y","Done",IF($H47="","No date",IF($H47&lt;Settings!$C$6,"Overdue","Scheduled"))))</f>
        <v/>
      </c>
    </row>
    <row r="48" spans="3:10">
      <c r="C48" s="4"/>
      <c r="F48" s="7">
        <f>IF($B48="","",VLOOKUP($E48,Opportunities!$B$5:$D$1004,3,FALSE))</f>
        <v/>
      </c>
      <c r="H48" s="4"/>
      <c r="J48" s="7">
        <f>IF($B48="","",IF($I48="Y","Done",IF($H48="","No date",IF($H48&lt;Settings!$C$6,"Overdue","Scheduled"))))</f>
        <v/>
      </c>
    </row>
    <row r="49" spans="3:10">
      <c r="C49" s="4"/>
      <c r="F49" s="7">
        <f>IF($B49="","",VLOOKUP($E49,Opportunities!$B$5:$D$1004,3,FALSE))</f>
        <v/>
      </c>
      <c r="H49" s="4"/>
      <c r="J49" s="7">
        <f>IF($B49="","",IF($I49="Y","Done",IF($H49="","No date",IF($H49&lt;Settings!$C$6,"Overdue","Scheduled"))))</f>
        <v/>
      </c>
    </row>
    <row r="50" spans="3:10">
      <c r="C50" s="4"/>
      <c r="F50" s="7">
        <f>IF($B50="","",VLOOKUP($E50,Opportunities!$B$5:$D$1004,3,FALSE))</f>
        <v/>
      </c>
      <c r="H50" s="4"/>
      <c r="J50" s="7">
        <f>IF($B50="","",IF($I50="Y","Done",IF($H50="","No date",IF($H50&lt;Settings!$C$6,"Overdue","Scheduled"))))</f>
        <v/>
      </c>
    </row>
    <row r="51" spans="3:10">
      <c r="C51" s="4"/>
      <c r="F51" s="7">
        <f>IF($B51="","",VLOOKUP($E51,Opportunities!$B$5:$D$1004,3,FALSE))</f>
        <v/>
      </c>
      <c r="H51" s="4"/>
      <c r="J51" s="7">
        <f>IF($B51="","",IF($I51="Y","Done",IF($H51="","No date",IF($H51&lt;Settings!$C$6,"Overdue","Scheduled"))))</f>
        <v/>
      </c>
    </row>
    <row r="52" spans="3:10">
      <c r="C52" s="4"/>
      <c r="F52" s="7">
        <f>IF($B52="","",VLOOKUP($E52,Opportunities!$B$5:$D$1004,3,FALSE))</f>
        <v/>
      </c>
      <c r="H52" s="4"/>
      <c r="J52" s="7">
        <f>IF($B52="","",IF($I52="Y","Done",IF($H52="","No date",IF($H52&lt;Settings!$C$6,"Overdue","Scheduled"))))</f>
        <v/>
      </c>
    </row>
    <row r="53" spans="3:10">
      <c r="C53" s="4"/>
      <c r="F53" s="7">
        <f>IF($B53="","",VLOOKUP($E53,Opportunities!$B$5:$D$1004,3,FALSE))</f>
        <v/>
      </c>
      <c r="H53" s="4"/>
      <c r="J53" s="7">
        <f>IF($B53="","",IF($I53="Y","Done",IF($H53="","No date",IF($H53&lt;Settings!$C$6,"Overdue","Scheduled"))))</f>
        <v/>
      </c>
    </row>
    <row r="54" spans="3:10">
      <c r="C54" s="4"/>
      <c r="F54" s="7">
        <f>IF($B54="","",VLOOKUP($E54,Opportunities!$B$5:$D$1004,3,FALSE))</f>
        <v/>
      </c>
      <c r="H54" s="4"/>
      <c r="J54" s="7">
        <f>IF($B54="","",IF($I54="Y","Done",IF($H54="","No date",IF($H54&lt;Settings!$C$6,"Overdue","Scheduled"))))</f>
        <v/>
      </c>
    </row>
    <row r="55" spans="3:10">
      <c r="C55" s="4"/>
      <c r="F55" s="7">
        <f>IF($B55="","",VLOOKUP($E55,Opportunities!$B$5:$D$1004,3,FALSE))</f>
        <v/>
      </c>
      <c r="H55" s="4"/>
      <c r="J55" s="7">
        <f>IF($B55="","",IF($I55="Y","Done",IF($H55="","No date",IF($H55&lt;Settings!$C$6,"Overdue","Scheduled"))))</f>
        <v/>
      </c>
    </row>
    <row r="56" spans="3:10">
      <c r="C56" s="4"/>
      <c r="F56" s="7">
        <f>IF($B56="","",VLOOKUP($E56,Opportunities!$B$5:$D$1004,3,FALSE))</f>
        <v/>
      </c>
      <c r="H56" s="4"/>
      <c r="J56" s="7">
        <f>IF($B56="","",IF($I56="Y","Done",IF($H56="","No date",IF($H56&lt;Settings!$C$6,"Overdue","Scheduled"))))</f>
        <v/>
      </c>
    </row>
    <row r="57" spans="3:10">
      <c r="C57" s="4"/>
      <c r="F57" s="7">
        <f>IF($B57="","",VLOOKUP($E57,Opportunities!$B$5:$D$1004,3,FALSE))</f>
        <v/>
      </c>
      <c r="H57" s="4"/>
      <c r="J57" s="7">
        <f>IF($B57="","",IF($I57="Y","Done",IF($H57="","No date",IF($H57&lt;Settings!$C$6,"Overdue","Scheduled"))))</f>
        <v/>
      </c>
    </row>
    <row r="58" spans="3:10">
      <c r="C58" s="4"/>
      <c r="F58" s="7">
        <f>IF($B58="","",VLOOKUP($E58,Opportunities!$B$5:$D$1004,3,FALSE))</f>
        <v/>
      </c>
      <c r="H58" s="4"/>
      <c r="J58" s="7">
        <f>IF($B58="","",IF($I58="Y","Done",IF($H58="","No date",IF($H58&lt;Settings!$C$6,"Overdue","Scheduled"))))</f>
        <v/>
      </c>
    </row>
    <row r="59" spans="3:10">
      <c r="C59" s="4"/>
      <c r="F59" s="7">
        <f>IF($B59="","",VLOOKUP($E59,Opportunities!$B$5:$D$1004,3,FALSE))</f>
        <v/>
      </c>
      <c r="H59" s="4"/>
      <c r="J59" s="7">
        <f>IF($B59="","",IF($I59="Y","Done",IF($H59="","No date",IF($H59&lt;Settings!$C$6,"Overdue","Scheduled"))))</f>
        <v/>
      </c>
    </row>
    <row r="60" spans="3:10">
      <c r="C60" s="4"/>
      <c r="F60" s="7">
        <f>IF($B60="","",VLOOKUP($E60,Opportunities!$B$5:$D$1004,3,FALSE))</f>
        <v/>
      </c>
      <c r="H60" s="4"/>
      <c r="J60" s="7">
        <f>IF($B60="","",IF($I60="Y","Done",IF($H60="","No date",IF($H60&lt;Settings!$C$6,"Overdue","Scheduled"))))</f>
        <v/>
      </c>
    </row>
    <row r="61" spans="3:10">
      <c r="C61" s="4"/>
      <c r="F61" s="7">
        <f>IF($B61="","",VLOOKUP($E61,Opportunities!$B$5:$D$1004,3,FALSE))</f>
        <v/>
      </c>
      <c r="H61" s="4"/>
      <c r="J61" s="7">
        <f>IF($B61="","",IF($I61="Y","Done",IF($H61="","No date",IF($H61&lt;Settings!$C$6,"Overdue","Scheduled"))))</f>
        <v/>
      </c>
    </row>
    <row r="62" spans="3:10">
      <c r="C62" s="4"/>
      <c r="F62" s="7">
        <f>IF($B62="","",VLOOKUP($E62,Opportunities!$B$5:$D$1004,3,FALSE))</f>
        <v/>
      </c>
      <c r="H62" s="4"/>
      <c r="J62" s="7">
        <f>IF($B62="","",IF($I62="Y","Done",IF($H62="","No date",IF($H62&lt;Settings!$C$6,"Overdue","Scheduled"))))</f>
        <v/>
      </c>
    </row>
    <row r="63" spans="3:10">
      <c r="C63" s="4"/>
      <c r="F63" s="7">
        <f>IF($B63="","",VLOOKUP($E63,Opportunities!$B$5:$D$1004,3,FALSE))</f>
        <v/>
      </c>
      <c r="H63" s="4"/>
      <c r="J63" s="7">
        <f>IF($B63="","",IF($I63="Y","Done",IF($H63="","No date",IF($H63&lt;Settings!$C$6,"Overdue","Scheduled"))))</f>
        <v/>
      </c>
    </row>
    <row r="64" spans="3:10">
      <c r="C64" s="4"/>
      <c r="F64" s="7">
        <f>IF($B64="","",VLOOKUP($E64,Opportunities!$B$5:$D$1004,3,FALSE))</f>
        <v/>
      </c>
      <c r="H64" s="4"/>
      <c r="J64" s="7">
        <f>IF($B64="","",IF($I64="Y","Done",IF($H64="","No date",IF($H64&lt;Settings!$C$6,"Overdue","Scheduled"))))</f>
        <v/>
      </c>
    </row>
    <row r="65" spans="3:10">
      <c r="C65" s="4"/>
      <c r="F65" s="7">
        <f>IF($B65="","",VLOOKUP($E65,Opportunities!$B$5:$D$1004,3,FALSE))</f>
        <v/>
      </c>
      <c r="H65" s="4"/>
      <c r="J65" s="7">
        <f>IF($B65="","",IF($I65="Y","Done",IF($H65="","No date",IF($H65&lt;Settings!$C$6,"Overdue","Scheduled"))))</f>
        <v/>
      </c>
    </row>
    <row r="66" spans="3:10">
      <c r="C66" s="4"/>
      <c r="F66" s="7">
        <f>IF($B66="","",VLOOKUP($E66,Opportunities!$B$5:$D$1004,3,FALSE))</f>
        <v/>
      </c>
      <c r="H66" s="4"/>
      <c r="J66" s="7">
        <f>IF($B66="","",IF($I66="Y","Done",IF($H66="","No date",IF($H66&lt;Settings!$C$6,"Overdue","Scheduled"))))</f>
        <v/>
      </c>
    </row>
    <row r="67" spans="3:10">
      <c r="C67" s="4"/>
      <c r="F67" s="7">
        <f>IF($B67="","",VLOOKUP($E67,Opportunities!$B$5:$D$1004,3,FALSE))</f>
        <v/>
      </c>
      <c r="H67" s="4"/>
      <c r="J67" s="7">
        <f>IF($B67="","",IF($I67="Y","Done",IF($H67="","No date",IF($H67&lt;Settings!$C$6,"Overdue","Scheduled"))))</f>
        <v/>
      </c>
    </row>
    <row r="68" spans="3:10">
      <c r="C68" s="4"/>
      <c r="F68" s="7">
        <f>IF($B68="","",VLOOKUP($E68,Opportunities!$B$5:$D$1004,3,FALSE))</f>
        <v/>
      </c>
      <c r="H68" s="4"/>
      <c r="J68" s="7">
        <f>IF($B68="","",IF($I68="Y","Done",IF($H68="","No date",IF($H68&lt;Settings!$C$6,"Overdue","Scheduled"))))</f>
        <v/>
      </c>
    </row>
    <row r="69" spans="3:10">
      <c r="C69" s="4"/>
      <c r="F69" s="7">
        <f>IF($B69="","",VLOOKUP($E69,Opportunities!$B$5:$D$1004,3,FALSE))</f>
        <v/>
      </c>
      <c r="H69" s="4"/>
      <c r="J69" s="7">
        <f>IF($B69="","",IF($I69="Y","Done",IF($H69="","No date",IF($H69&lt;Settings!$C$6,"Overdue","Scheduled"))))</f>
        <v/>
      </c>
    </row>
    <row r="70" spans="3:10">
      <c r="C70" s="4"/>
      <c r="F70" s="7">
        <f>IF($B70="","",VLOOKUP($E70,Opportunities!$B$5:$D$1004,3,FALSE))</f>
        <v/>
      </c>
      <c r="H70" s="4"/>
      <c r="J70" s="7">
        <f>IF($B70="","",IF($I70="Y","Done",IF($H70="","No date",IF($H70&lt;Settings!$C$6,"Overdue","Scheduled"))))</f>
        <v/>
      </c>
    </row>
    <row r="71" spans="3:10">
      <c r="C71" s="4"/>
      <c r="F71" s="7">
        <f>IF($B71="","",VLOOKUP($E71,Opportunities!$B$5:$D$1004,3,FALSE))</f>
        <v/>
      </c>
      <c r="H71" s="4"/>
      <c r="J71" s="7">
        <f>IF($B71="","",IF($I71="Y","Done",IF($H71="","No date",IF($H71&lt;Settings!$C$6,"Overdue","Scheduled"))))</f>
        <v/>
      </c>
    </row>
    <row r="72" spans="3:10">
      <c r="C72" s="4"/>
      <c r="F72" s="7">
        <f>IF($B72="","",VLOOKUP($E72,Opportunities!$B$5:$D$1004,3,FALSE))</f>
        <v/>
      </c>
      <c r="H72" s="4"/>
      <c r="J72" s="7">
        <f>IF($B72="","",IF($I72="Y","Done",IF($H72="","No date",IF($H72&lt;Settings!$C$6,"Overdue","Scheduled"))))</f>
        <v/>
      </c>
    </row>
    <row r="73" spans="3:10">
      <c r="C73" s="4"/>
      <c r="F73" s="7">
        <f>IF($B73="","",VLOOKUP($E73,Opportunities!$B$5:$D$1004,3,FALSE))</f>
        <v/>
      </c>
      <c r="H73" s="4"/>
      <c r="J73" s="7">
        <f>IF($B73="","",IF($I73="Y","Done",IF($H73="","No date",IF($H73&lt;Settings!$C$6,"Overdue","Scheduled"))))</f>
        <v/>
      </c>
    </row>
    <row r="74" spans="3:10">
      <c r="C74" s="4"/>
      <c r="F74" s="7">
        <f>IF($B74="","",VLOOKUP($E74,Opportunities!$B$5:$D$1004,3,FALSE))</f>
        <v/>
      </c>
      <c r="H74" s="4"/>
      <c r="J74" s="7">
        <f>IF($B74="","",IF($I74="Y","Done",IF($H74="","No date",IF($H74&lt;Settings!$C$6,"Overdue","Scheduled"))))</f>
        <v/>
      </c>
    </row>
    <row r="75" spans="3:10">
      <c r="C75" s="4"/>
      <c r="F75" s="7">
        <f>IF($B75="","",VLOOKUP($E75,Opportunities!$B$5:$D$1004,3,FALSE))</f>
        <v/>
      </c>
      <c r="H75" s="4"/>
      <c r="J75" s="7">
        <f>IF($B75="","",IF($I75="Y","Done",IF($H75="","No date",IF($H75&lt;Settings!$C$6,"Overdue","Scheduled"))))</f>
        <v/>
      </c>
    </row>
    <row r="76" spans="3:10">
      <c r="C76" s="4"/>
      <c r="F76" s="7">
        <f>IF($B76="","",VLOOKUP($E76,Opportunities!$B$5:$D$1004,3,FALSE))</f>
        <v/>
      </c>
      <c r="H76" s="4"/>
      <c r="J76" s="7">
        <f>IF($B76="","",IF($I76="Y","Done",IF($H76="","No date",IF($H76&lt;Settings!$C$6,"Overdue","Scheduled"))))</f>
        <v/>
      </c>
    </row>
    <row r="77" spans="3:10">
      <c r="C77" s="4"/>
      <c r="F77" s="7">
        <f>IF($B77="","",VLOOKUP($E77,Opportunities!$B$5:$D$1004,3,FALSE))</f>
        <v/>
      </c>
      <c r="H77" s="4"/>
      <c r="J77" s="7">
        <f>IF($B77="","",IF($I77="Y","Done",IF($H77="","No date",IF($H77&lt;Settings!$C$6,"Overdue","Scheduled"))))</f>
        <v/>
      </c>
    </row>
    <row r="78" spans="3:10">
      <c r="C78" s="4"/>
      <c r="F78" s="7">
        <f>IF($B78="","",VLOOKUP($E78,Opportunities!$B$5:$D$1004,3,FALSE))</f>
        <v/>
      </c>
      <c r="H78" s="4"/>
      <c r="J78" s="7">
        <f>IF($B78="","",IF($I78="Y","Done",IF($H78="","No date",IF($H78&lt;Settings!$C$6,"Overdue","Scheduled"))))</f>
        <v/>
      </c>
    </row>
    <row r="79" spans="3:10">
      <c r="C79" s="4"/>
      <c r="F79" s="7">
        <f>IF($B79="","",VLOOKUP($E79,Opportunities!$B$5:$D$1004,3,FALSE))</f>
        <v/>
      </c>
      <c r="H79" s="4"/>
      <c r="J79" s="7">
        <f>IF($B79="","",IF($I79="Y","Done",IF($H79="","No date",IF($H79&lt;Settings!$C$6,"Overdue","Scheduled"))))</f>
        <v/>
      </c>
    </row>
    <row r="80" spans="3:10">
      <c r="C80" s="4"/>
      <c r="F80" s="7">
        <f>IF($B80="","",VLOOKUP($E80,Opportunities!$B$5:$D$1004,3,FALSE))</f>
        <v/>
      </c>
      <c r="H80" s="4"/>
      <c r="J80" s="7">
        <f>IF($B80="","",IF($I80="Y","Done",IF($H80="","No date",IF($H80&lt;Settings!$C$6,"Overdue","Scheduled"))))</f>
        <v/>
      </c>
    </row>
    <row r="81" spans="3:10">
      <c r="C81" s="4"/>
      <c r="F81" s="7">
        <f>IF($B81="","",VLOOKUP($E81,Opportunities!$B$5:$D$1004,3,FALSE))</f>
        <v/>
      </c>
      <c r="H81" s="4"/>
      <c r="J81" s="7">
        <f>IF($B81="","",IF($I81="Y","Done",IF($H81="","No date",IF($H81&lt;Settings!$C$6,"Overdue","Scheduled"))))</f>
        <v/>
      </c>
    </row>
    <row r="82" spans="3:10">
      <c r="C82" s="4"/>
      <c r="F82" s="7">
        <f>IF($B82="","",VLOOKUP($E82,Opportunities!$B$5:$D$1004,3,FALSE))</f>
        <v/>
      </c>
      <c r="H82" s="4"/>
      <c r="J82" s="7">
        <f>IF($B82="","",IF($I82="Y","Done",IF($H82="","No date",IF($H82&lt;Settings!$C$6,"Overdue","Scheduled"))))</f>
        <v/>
      </c>
    </row>
    <row r="83" spans="3:10">
      <c r="C83" s="4"/>
      <c r="F83" s="7">
        <f>IF($B83="","",VLOOKUP($E83,Opportunities!$B$5:$D$1004,3,FALSE))</f>
        <v/>
      </c>
      <c r="H83" s="4"/>
      <c r="J83" s="7">
        <f>IF($B83="","",IF($I83="Y","Done",IF($H83="","No date",IF($H83&lt;Settings!$C$6,"Overdue","Scheduled"))))</f>
        <v/>
      </c>
    </row>
    <row r="84" spans="3:10">
      <c r="C84" s="4"/>
      <c r="F84" s="7">
        <f>IF($B84="","",VLOOKUP($E84,Opportunities!$B$5:$D$1004,3,FALSE))</f>
        <v/>
      </c>
      <c r="H84" s="4"/>
      <c r="J84" s="7">
        <f>IF($B84="","",IF($I84="Y","Done",IF($H84="","No date",IF($H84&lt;Settings!$C$6,"Overdue","Scheduled"))))</f>
        <v/>
      </c>
    </row>
    <row r="85" spans="3:10">
      <c r="C85" s="4"/>
      <c r="F85" s="7">
        <f>IF($B85="","",VLOOKUP($E85,Opportunities!$B$5:$D$1004,3,FALSE))</f>
        <v/>
      </c>
      <c r="H85" s="4"/>
      <c r="J85" s="7">
        <f>IF($B85="","",IF($I85="Y","Done",IF($H85="","No date",IF($H85&lt;Settings!$C$6,"Overdue","Scheduled"))))</f>
        <v/>
      </c>
    </row>
    <row r="86" spans="3:10">
      <c r="C86" s="4"/>
      <c r="F86" s="7">
        <f>IF($B86="","",VLOOKUP($E86,Opportunities!$B$5:$D$1004,3,FALSE))</f>
        <v/>
      </c>
      <c r="H86" s="4"/>
      <c r="J86" s="7">
        <f>IF($B86="","",IF($I86="Y","Done",IF($H86="","No date",IF($H86&lt;Settings!$C$6,"Overdue","Scheduled"))))</f>
        <v/>
      </c>
    </row>
    <row r="87" spans="3:10">
      <c r="C87" s="4"/>
      <c r="F87" s="7">
        <f>IF($B87="","",VLOOKUP($E87,Opportunities!$B$5:$D$1004,3,FALSE))</f>
        <v/>
      </c>
      <c r="H87" s="4"/>
      <c r="J87" s="7">
        <f>IF($B87="","",IF($I87="Y","Done",IF($H87="","No date",IF($H87&lt;Settings!$C$6,"Overdue","Scheduled"))))</f>
        <v/>
      </c>
    </row>
    <row r="88" spans="3:10">
      <c r="C88" s="4"/>
      <c r="F88" s="7">
        <f>IF($B88="","",VLOOKUP($E88,Opportunities!$B$5:$D$1004,3,FALSE))</f>
        <v/>
      </c>
      <c r="H88" s="4"/>
      <c r="J88" s="7">
        <f>IF($B88="","",IF($I88="Y","Done",IF($H88="","No date",IF($H88&lt;Settings!$C$6,"Overdue","Scheduled"))))</f>
        <v/>
      </c>
    </row>
    <row r="89" spans="3:10">
      <c r="C89" s="4"/>
      <c r="F89" s="7">
        <f>IF($B89="","",VLOOKUP($E89,Opportunities!$B$5:$D$1004,3,FALSE))</f>
        <v/>
      </c>
      <c r="H89" s="4"/>
      <c r="J89" s="7">
        <f>IF($B89="","",IF($I89="Y","Done",IF($H89="","No date",IF($H89&lt;Settings!$C$6,"Overdue","Scheduled"))))</f>
        <v/>
      </c>
    </row>
    <row r="90" spans="3:10">
      <c r="C90" s="4"/>
      <c r="F90" s="7">
        <f>IF($B90="","",VLOOKUP($E90,Opportunities!$B$5:$D$1004,3,FALSE))</f>
        <v/>
      </c>
      <c r="H90" s="4"/>
      <c r="J90" s="7">
        <f>IF($B90="","",IF($I90="Y","Done",IF($H90="","No date",IF($H90&lt;Settings!$C$6,"Overdue","Scheduled"))))</f>
        <v/>
      </c>
    </row>
    <row r="91" spans="3:10">
      <c r="C91" s="4"/>
      <c r="F91" s="7">
        <f>IF($B91="","",VLOOKUP($E91,Opportunities!$B$5:$D$1004,3,FALSE))</f>
        <v/>
      </c>
      <c r="H91" s="4"/>
      <c r="J91" s="7">
        <f>IF($B91="","",IF($I91="Y","Done",IF($H91="","No date",IF($H91&lt;Settings!$C$6,"Overdue","Scheduled"))))</f>
        <v/>
      </c>
    </row>
    <row r="92" spans="3:10">
      <c r="C92" s="4"/>
      <c r="F92" s="7">
        <f>IF($B92="","",VLOOKUP($E92,Opportunities!$B$5:$D$1004,3,FALSE))</f>
        <v/>
      </c>
      <c r="H92" s="4"/>
      <c r="J92" s="7">
        <f>IF($B92="","",IF($I92="Y","Done",IF($H92="","No date",IF($H92&lt;Settings!$C$6,"Overdue","Scheduled"))))</f>
        <v/>
      </c>
    </row>
    <row r="93" spans="3:10">
      <c r="C93" s="4"/>
      <c r="F93" s="7">
        <f>IF($B93="","",VLOOKUP($E93,Opportunities!$B$5:$D$1004,3,FALSE))</f>
        <v/>
      </c>
      <c r="H93" s="4"/>
      <c r="J93" s="7">
        <f>IF($B93="","",IF($I93="Y","Done",IF($H93="","No date",IF($H93&lt;Settings!$C$6,"Overdue","Scheduled"))))</f>
        <v/>
      </c>
    </row>
    <row r="94" spans="3:10">
      <c r="C94" s="4"/>
      <c r="F94" s="7">
        <f>IF($B94="","",VLOOKUP($E94,Opportunities!$B$5:$D$1004,3,FALSE))</f>
        <v/>
      </c>
      <c r="H94" s="4"/>
      <c r="J94" s="7">
        <f>IF($B94="","",IF($I94="Y","Done",IF($H94="","No date",IF($H94&lt;Settings!$C$6,"Overdue","Scheduled"))))</f>
        <v/>
      </c>
    </row>
    <row r="95" spans="3:10">
      <c r="C95" s="4"/>
      <c r="F95" s="7">
        <f>IF($B95="","",VLOOKUP($E95,Opportunities!$B$5:$D$1004,3,FALSE))</f>
        <v/>
      </c>
      <c r="H95" s="4"/>
      <c r="J95" s="7">
        <f>IF($B95="","",IF($I95="Y","Done",IF($H95="","No date",IF($H95&lt;Settings!$C$6,"Overdue","Scheduled"))))</f>
        <v/>
      </c>
    </row>
    <row r="96" spans="3:10">
      <c r="C96" s="4"/>
      <c r="F96" s="7">
        <f>IF($B96="","",VLOOKUP($E96,Opportunities!$B$5:$D$1004,3,FALSE))</f>
        <v/>
      </c>
      <c r="H96" s="4"/>
      <c r="J96" s="7">
        <f>IF($B96="","",IF($I96="Y","Done",IF($H96="","No date",IF($H96&lt;Settings!$C$6,"Overdue","Scheduled"))))</f>
        <v/>
      </c>
    </row>
    <row r="97" spans="3:10">
      <c r="C97" s="4"/>
      <c r="F97" s="7">
        <f>IF($B97="","",VLOOKUP($E97,Opportunities!$B$5:$D$1004,3,FALSE))</f>
        <v/>
      </c>
      <c r="H97" s="4"/>
      <c r="J97" s="7">
        <f>IF($B97="","",IF($I97="Y","Done",IF($H97="","No date",IF($H97&lt;Settings!$C$6,"Overdue","Scheduled"))))</f>
        <v/>
      </c>
    </row>
    <row r="98" spans="3:10">
      <c r="C98" s="4"/>
      <c r="F98" s="7">
        <f>IF($B98="","",VLOOKUP($E98,Opportunities!$B$5:$D$1004,3,FALSE))</f>
        <v/>
      </c>
      <c r="H98" s="4"/>
      <c r="J98" s="7">
        <f>IF($B98="","",IF($I98="Y","Done",IF($H98="","No date",IF($H98&lt;Settings!$C$6,"Overdue","Scheduled"))))</f>
        <v/>
      </c>
    </row>
    <row r="99" spans="3:10">
      <c r="C99" s="4"/>
      <c r="F99" s="7">
        <f>IF($B99="","",VLOOKUP($E99,Opportunities!$B$5:$D$1004,3,FALSE))</f>
        <v/>
      </c>
      <c r="H99" s="4"/>
      <c r="J99" s="7">
        <f>IF($B99="","",IF($I99="Y","Done",IF($H99="","No date",IF($H99&lt;Settings!$C$6,"Overdue","Scheduled"))))</f>
        <v/>
      </c>
    </row>
    <row r="100" spans="3:10">
      <c r="C100" s="4"/>
      <c r="F100" s="7">
        <f>IF($B100="","",VLOOKUP($E100,Opportunities!$B$5:$D$1004,3,FALSE))</f>
        <v/>
      </c>
      <c r="H100" s="4"/>
      <c r="J100" s="7">
        <f>IF($B100="","",IF($I100="Y","Done",IF($H100="","No date",IF($H100&lt;Settings!$C$6,"Overdue","Scheduled"))))</f>
        <v/>
      </c>
    </row>
    <row r="101" spans="3:10">
      <c r="C101" s="4"/>
      <c r="F101" s="7">
        <f>IF($B101="","",VLOOKUP($E101,Opportunities!$B$5:$D$1004,3,FALSE))</f>
        <v/>
      </c>
      <c r="H101" s="4"/>
      <c r="J101" s="7">
        <f>IF($B101="","",IF($I101="Y","Done",IF($H101="","No date",IF($H101&lt;Settings!$C$6,"Overdue","Scheduled"))))</f>
        <v/>
      </c>
    </row>
    <row r="102" spans="3:10">
      <c r="C102" s="4"/>
      <c r="F102" s="7">
        <f>IF($B102="","",VLOOKUP($E102,Opportunities!$B$5:$D$1004,3,FALSE))</f>
        <v/>
      </c>
      <c r="H102" s="4"/>
      <c r="J102" s="7">
        <f>IF($B102="","",IF($I102="Y","Done",IF($H102="","No date",IF($H102&lt;Settings!$C$6,"Overdue","Scheduled"))))</f>
        <v/>
      </c>
    </row>
    <row r="103" spans="3:10">
      <c r="C103" s="4"/>
      <c r="F103" s="7">
        <f>IF($B103="","",VLOOKUP($E103,Opportunities!$B$5:$D$1004,3,FALSE))</f>
        <v/>
      </c>
      <c r="H103" s="4"/>
      <c r="J103" s="7">
        <f>IF($B103="","",IF($I103="Y","Done",IF($H103="","No date",IF($H103&lt;Settings!$C$6,"Overdue","Scheduled"))))</f>
        <v/>
      </c>
    </row>
    <row r="104" spans="3:10">
      <c r="C104" s="4"/>
      <c r="F104" s="7">
        <f>IF($B104="","",VLOOKUP($E104,Opportunities!$B$5:$D$1004,3,FALSE))</f>
        <v/>
      </c>
      <c r="H104" s="4"/>
      <c r="J104" s="7">
        <f>IF($B104="","",IF($I104="Y","Done",IF($H104="","No date",IF($H104&lt;Settings!$C$6,"Overdue","Scheduled"))))</f>
        <v/>
      </c>
    </row>
    <row r="105" spans="3:10">
      <c r="C105" s="4"/>
      <c r="F105" s="7">
        <f>IF($B105="","",VLOOKUP($E105,Opportunities!$B$5:$D$1004,3,FALSE))</f>
        <v/>
      </c>
      <c r="H105" s="4"/>
      <c r="J105" s="7">
        <f>IF($B105="","",IF($I105="Y","Done",IF($H105="","No date",IF($H105&lt;Settings!$C$6,"Overdue","Scheduled"))))</f>
        <v/>
      </c>
    </row>
    <row r="106" spans="3:10">
      <c r="C106" s="4"/>
      <c r="F106" s="7">
        <f>IF($B106="","",VLOOKUP($E106,Opportunities!$B$5:$D$1004,3,FALSE))</f>
        <v/>
      </c>
      <c r="H106" s="4"/>
      <c r="J106" s="7">
        <f>IF($B106="","",IF($I106="Y","Done",IF($H106="","No date",IF($H106&lt;Settings!$C$6,"Overdue","Scheduled"))))</f>
        <v/>
      </c>
    </row>
    <row r="107" spans="3:10">
      <c r="C107" s="4"/>
      <c r="F107" s="7">
        <f>IF($B107="","",VLOOKUP($E107,Opportunities!$B$5:$D$1004,3,FALSE))</f>
        <v/>
      </c>
      <c r="H107" s="4"/>
      <c r="J107" s="7">
        <f>IF($B107="","",IF($I107="Y","Done",IF($H107="","No date",IF($H107&lt;Settings!$C$6,"Overdue","Scheduled"))))</f>
        <v/>
      </c>
    </row>
    <row r="108" spans="3:10">
      <c r="C108" s="4"/>
      <c r="F108" s="7">
        <f>IF($B108="","",VLOOKUP($E108,Opportunities!$B$5:$D$1004,3,FALSE))</f>
        <v/>
      </c>
      <c r="H108" s="4"/>
      <c r="J108" s="7">
        <f>IF($B108="","",IF($I108="Y","Done",IF($H108="","No date",IF($H108&lt;Settings!$C$6,"Overdue","Scheduled"))))</f>
        <v/>
      </c>
    </row>
    <row r="109" spans="3:10">
      <c r="C109" s="4"/>
      <c r="F109" s="7">
        <f>IF($B109="","",VLOOKUP($E109,Opportunities!$B$5:$D$1004,3,FALSE))</f>
        <v/>
      </c>
      <c r="H109" s="4"/>
      <c r="J109" s="7">
        <f>IF($B109="","",IF($I109="Y","Done",IF($H109="","No date",IF($H109&lt;Settings!$C$6,"Overdue","Scheduled"))))</f>
        <v/>
      </c>
    </row>
    <row r="110" spans="3:10">
      <c r="C110" s="4"/>
      <c r="F110" s="7">
        <f>IF($B110="","",VLOOKUP($E110,Opportunities!$B$5:$D$1004,3,FALSE))</f>
        <v/>
      </c>
      <c r="H110" s="4"/>
      <c r="J110" s="7">
        <f>IF($B110="","",IF($I110="Y","Done",IF($H110="","No date",IF($H110&lt;Settings!$C$6,"Overdue","Scheduled"))))</f>
        <v/>
      </c>
    </row>
    <row r="111" spans="3:10">
      <c r="C111" s="4"/>
      <c r="F111" s="7">
        <f>IF($B111="","",VLOOKUP($E111,Opportunities!$B$5:$D$1004,3,FALSE))</f>
        <v/>
      </c>
      <c r="H111" s="4"/>
      <c r="J111" s="7">
        <f>IF($B111="","",IF($I111="Y","Done",IF($H111="","No date",IF($H111&lt;Settings!$C$6,"Overdue","Scheduled"))))</f>
        <v/>
      </c>
    </row>
    <row r="112" spans="3:10">
      <c r="C112" s="4"/>
      <c r="F112" s="7">
        <f>IF($B112="","",VLOOKUP($E112,Opportunities!$B$5:$D$1004,3,FALSE))</f>
        <v/>
      </c>
      <c r="H112" s="4"/>
      <c r="J112" s="7">
        <f>IF($B112="","",IF($I112="Y","Done",IF($H112="","No date",IF($H112&lt;Settings!$C$6,"Overdue","Scheduled"))))</f>
        <v/>
      </c>
    </row>
    <row r="113" spans="3:10">
      <c r="C113" s="4"/>
      <c r="F113" s="7">
        <f>IF($B113="","",VLOOKUP($E113,Opportunities!$B$5:$D$1004,3,FALSE))</f>
        <v/>
      </c>
      <c r="H113" s="4"/>
      <c r="J113" s="7">
        <f>IF($B113="","",IF($I113="Y","Done",IF($H113="","No date",IF($H113&lt;Settings!$C$6,"Overdue","Scheduled"))))</f>
        <v/>
      </c>
    </row>
    <row r="114" spans="3:10">
      <c r="C114" s="4"/>
      <c r="F114" s="7">
        <f>IF($B114="","",VLOOKUP($E114,Opportunities!$B$5:$D$1004,3,FALSE))</f>
        <v/>
      </c>
      <c r="H114" s="4"/>
      <c r="J114" s="7">
        <f>IF($B114="","",IF($I114="Y","Done",IF($H114="","No date",IF($H114&lt;Settings!$C$6,"Overdue","Scheduled"))))</f>
        <v/>
      </c>
    </row>
    <row r="115" spans="3:10">
      <c r="C115" s="4"/>
      <c r="F115" s="7">
        <f>IF($B115="","",VLOOKUP($E115,Opportunities!$B$5:$D$1004,3,FALSE))</f>
        <v/>
      </c>
      <c r="H115" s="4"/>
      <c r="J115" s="7">
        <f>IF($B115="","",IF($I115="Y","Done",IF($H115="","No date",IF($H115&lt;Settings!$C$6,"Overdue","Scheduled"))))</f>
        <v/>
      </c>
    </row>
    <row r="116" spans="3:10">
      <c r="C116" s="4"/>
      <c r="F116" s="7">
        <f>IF($B116="","",VLOOKUP($E116,Opportunities!$B$5:$D$1004,3,FALSE))</f>
        <v/>
      </c>
      <c r="H116" s="4"/>
      <c r="J116" s="7">
        <f>IF($B116="","",IF($I116="Y","Done",IF($H116="","No date",IF($H116&lt;Settings!$C$6,"Overdue","Scheduled"))))</f>
        <v/>
      </c>
    </row>
    <row r="117" spans="3:10">
      <c r="C117" s="4"/>
      <c r="F117" s="7">
        <f>IF($B117="","",VLOOKUP($E117,Opportunities!$B$5:$D$1004,3,FALSE))</f>
        <v/>
      </c>
      <c r="H117" s="4"/>
      <c r="J117" s="7">
        <f>IF($B117="","",IF($I117="Y","Done",IF($H117="","No date",IF($H117&lt;Settings!$C$6,"Overdue","Scheduled"))))</f>
        <v/>
      </c>
    </row>
    <row r="118" spans="3:10">
      <c r="C118" s="4"/>
      <c r="F118" s="7">
        <f>IF($B118="","",VLOOKUP($E118,Opportunities!$B$5:$D$1004,3,FALSE))</f>
        <v/>
      </c>
      <c r="H118" s="4"/>
      <c r="J118" s="7">
        <f>IF($B118="","",IF($I118="Y","Done",IF($H118="","No date",IF($H118&lt;Settings!$C$6,"Overdue","Scheduled"))))</f>
        <v/>
      </c>
    </row>
    <row r="119" spans="3:10">
      <c r="C119" s="4"/>
      <c r="F119" s="7">
        <f>IF($B119="","",VLOOKUP($E119,Opportunities!$B$5:$D$1004,3,FALSE))</f>
        <v/>
      </c>
      <c r="H119" s="4"/>
      <c r="J119" s="7">
        <f>IF($B119="","",IF($I119="Y","Done",IF($H119="","No date",IF($H119&lt;Settings!$C$6,"Overdue","Scheduled"))))</f>
        <v/>
      </c>
    </row>
    <row r="120" spans="3:10">
      <c r="C120" s="4"/>
      <c r="F120" s="7">
        <f>IF($B120="","",VLOOKUP($E120,Opportunities!$B$5:$D$1004,3,FALSE))</f>
        <v/>
      </c>
      <c r="H120" s="4"/>
      <c r="J120" s="7">
        <f>IF($B120="","",IF($I120="Y","Done",IF($H120="","No date",IF($H120&lt;Settings!$C$6,"Overdue","Scheduled"))))</f>
        <v/>
      </c>
    </row>
    <row r="121" spans="3:10">
      <c r="C121" s="4"/>
      <c r="F121" s="7">
        <f>IF($B121="","",VLOOKUP($E121,Opportunities!$B$5:$D$1004,3,FALSE))</f>
        <v/>
      </c>
      <c r="H121" s="4"/>
      <c r="J121" s="7">
        <f>IF($B121="","",IF($I121="Y","Done",IF($H121="","No date",IF($H121&lt;Settings!$C$6,"Overdue","Scheduled"))))</f>
        <v/>
      </c>
    </row>
    <row r="122" spans="3:10">
      <c r="C122" s="4"/>
      <c r="F122" s="7">
        <f>IF($B122="","",VLOOKUP($E122,Opportunities!$B$5:$D$1004,3,FALSE))</f>
        <v/>
      </c>
      <c r="H122" s="4"/>
      <c r="J122" s="7">
        <f>IF($B122="","",IF($I122="Y","Done",IF($H122="","No date",IF($H122&lt;Settings!$C$6,"Overdue","Scheduled"))))</f>
        <v/>
      </c>
    </row>
    <row r="123" spans="3:10">
      <c r="C123" s="4"/>
      <c r="F123" s="7">
        <f>IF($B123="","",VLOOKUP($E123,Opportunities!$B$5:$D$1004,3,FALSE))</f>
        <v/>
      </c>
      <c r="H123" s="4"/>
      <c r="J123" s="7">
        <f>IF($B123="","",IF($I123="Y","Done",IF($H123="","No date",IF($H123&lt;Settings!$C$6,"Overdue","Scheduled"))))</f>
        <v/>
      </c>
    </row>
    <row r="124" spans="3:10">
      <c r="C124" s="4"/>
      <c r="F124" s="7">
        <f>IF($B124="","",VLOOKUP($E124,Opportunities!$B$5:$D$1004,3,FALSE))</f>
        <v/>
      </c>
      <c r="H124" s="4"/>
      <c r="J124" s="7">
        <f>IF($B124="","",IF($I124="Y","Done",IF($H124="","No date",IF($H124&lt;Settings!$C$6,"Overdue","Scheduled"))))</f>
        <v/>
      </c>
    </row>
    <row r="125" spans="3:10">
      <c r="C125" s="4"/>
      <c r="F125" s="7">
        <f>IF($B125="","",VLOOKUP($E125,Opportunities!$B$5:$D$1004,3,FALSE))</f>
        <v/>
      </c>
      <c r="H125" s="4"/>
      <c r="J125" s="7">
        <f>IF($B125="","",IF($I125="Y","Done",IF($H125="","No date",IF($H125&lt;Settings!$C$6,"Overdue","Scheduled"))))</f>
        <v/>
      </c>
    </row>
    <row r="126" spans="3:10">
      <c r="C126" s="4"/>
      <c r="F126" s="7">
        <f>IF($B126="","",VLOOKUP($E126,Opportunities!$B$5:$D$1004,3,FALSE))</f>
        <v/>
      </c>
      <c r="H126" s="4"/>
      <c r="J126" s="7">
        <f>IF($B126="","",IF($I126="Y","Done",IF($H126="","No date",IF($H126&lt;Settings!$C$6,"Overdue","Scheduled"))))</f>
        <v/>
      </c>
    </row>
    <row r="127" spans="3:10">
      <c r="C127" s="4"/>
      <c r="F127" s="7">
        <f>IF($B127="","",VLOOKUP($E127,Opportunities!$B$5:$D$1004,3,FALSE))</f>
        <v/>
      </c>
      <c r="H127" s="4"/>
      <c r="J127" s="7">
        <f>IF($B127="","",IF($I127="Y","Done",IF($H127="","No date",IF($H127&lt;Settings!$C$6,"Overdue","Scheduled"))))</f>
        <v/>
      </c>
    </row>
    <row r="128" spans="3:10">
      <c r="C128" s="4"/>
      <c r="F128" s="7">
        <f>IF($B128="","",VLOOKUP($E128,Opportunities!$B$5:$D$1004,3,FALSE))</f>
        <v/>
      </c>
      <c r="H128" s="4"/>
      <c r="J128" s="7">
        <f>IF($B128="","",IF($I128="Y","Done",IF($H128="","No date",IF($H128&lt;Settings!$C$6,"Overdue","Scheduled"))))</f>
        <v/>
      </c>
    </row>
    <row r="129" spans="3:10">
      <c r="C129" s="4"/>
      <c r="F129" s="7">
        <f>IF($B129="","",VLOOKUP($E129,Opportunities!$B$5:$D$1004,3,FALSE))</f>
        <v/>
      </c>
      <c r="H129" s="4"/>
      <c r="J129" s="7">
        <f>IF($B129="","",IF($I129="Y","Done",IF($H129="","No date",IF($H129&lt;Settings!$C$6,"Overdue","Scheduled"))))</f>
        <v/>
      </c>
    </row>
    <row r="130" spans="3:10">
      <c r="C130" s="4"/>
      <c r="F130" s="7">
        <f>IF($B130="","",VLOOKUP($E130,Opportunities!$B$5:$D$1004,3,FALSE))</f>
        <v/>
      </c>
      <c r="H130" s="4"/>
      <c r="J130" s="7">
        <f>IF($B130="","",IF($I130="Y","Done",IF($H130="","No date",IF($H130&lt;Settings!$C$6,"Overdue","Scheduled"))))</f>
        <v/>
      </c>
    </row>
    <row r="131" spans="3:10">
      <c r="C131" s="4"/>
      <c r="F131" s="7">
        <f>IF($B131="","",VLOOKUP($E131,Opportunities!$B$5:$D$1004,3,FALSE))</f>
        <v/>
      </c>
      <c r="H131" s="4"/>
      <c r="J131" s="7">
        <f>IF($B131="","",IF($I131="Y","Done",IF($H131="","No date",IF($H131&lt;Settings!$C$6,"Overdue","Scheduled"))))</f>
        <v/>
      </c>
    </row>
    <row r="132" spans="3:10">
      <c r="C132" s="4"/>
      <c r="F132" s="7">
        <f>IF($B132="","",VLOOKUP($E132,Opportunities!$B$5:$D$1004,3,FALSE))</f>
        <v/>
      </c>
      <c r="H132" s="4"/>
      <c r="J132" s="7">
        <f>IF($B132="","",IF($I132="Y","Done",IF($H132="","No date",IF($H132&lt;Settings!$C$6,"Overdue","Scheduled"))))</f>
        <v/>
      </c>
    </row>
    <row r="133" spans="3:10">
      <c r="C133" s="4"/>
      <c r="F133" s="7">
        <f>IF($B133="","",VLOOKUP($E133,Opportunities!$B$5:$D$1004,3,FALSE))</f>
        <v/>
      </c>
      <c r="H133" s="4"/>
      <c r="J133" s="7">
        <f>IF($B133="","",IF($I133="Y","Done",IF($H133="","No date",IF($H133&lt;Settings!$C$6,"Overdue","Scheduled"))))</f>
        <v/>
      </c>
    </row>
    <row r="134" spans="3:10">
      <c r="C134" s="4"/>
      <c r="F134" s="7">
        <f>IF($B134="","",VLOOKUP($E134,Opportunities!$B$5:$D$1004,3,FALSE))</f>
        <v/>
      </c>
      <c r="H134" s="4"/>
      <c r="J134" s="7">
        <f>IF($B134="","",IF($I134="Y","Done",IF($H134="","No date",IF($H134&lt;Settings!$C$6,"Overdue","Scheduled"))))</f>
        <v/>
      </c>
    </row>
    <row r="135" spans="3:10">
      <c r="C135" s="4"/>
      <c r="F135" s="7">
        <f>IF($B135="","",VLOOKUP($E135,Opportunities!$B$5:$D$1004,3,FALSE))</f>
        <v/>
      </c>
      <c r="H135" s="4"/>
      <c r="J135" s="7">
        <f>IF($B135="","",IF($I135="Y","Done",IF($H135="","No date",IF($H135&lt;Settings!$C$6,"Overdue","Scheduled"))))</f>
        <v/>
      </c>
    </row>
    <row r="136" spans="3:10">
      <c r="C136" s="4"/>
      <c r="F136" s="7">
        <f>IF($B136="","",VLOOKUP($E136,Opportunities!$B$5:$D$1004,3,FALSE))</f>
        <v/>
      </c>
      <c r="H136" s="4"/>
      <c r="J136" s="7">
        <f>IF($B136="","",IF($I136="Y","Done",IF($H136="","No date",IF($H136&lt;Settings!$C$6,"Overdue","Scheduled"))))</f>
        <v/>
      </c>
    </row>
    <row r="137" spans="3:10">
      <c r="C137" s="4"/>
      <c r="F137" s="7">
        <f>IF($B137="","",VLOOKUP($E137,Opportunities!$B$5:$D$1004,3,FALSE))</f>
        <v/>
      </c>
      <c r="H137" s="4"/>
      <c r="J137" s="7">
        <f>IF($B137="","",IF($I137="Y","Done",IF($H137="","No date",IF($H137&lt;Settings!$C$6,"Overdue","Scheduled"))))</f>
        <v/>
      </c>
    </row>
    <row r="138" spans="3:10">
      <c r="C138" s="4"/>
      <c r="F138" s="7">
        <f>IF($B138="","",VLOOKUP($E138,Opportunities!$B$5:$D$1004,3,FALSE))</f>
        <v/>
      </c>
      <c r="H138" s="4"/>
      <c r="J138" s="7">
        <f>IF($B138="","",IF($I138="Y","Done",IF($H138="","No date",IF($H138&lt;Settings!$C$6,"Overdue","Scheduled"))))</f>
        <v/>
      </c>
    </row>
    <row r="139" spans="3:10">
      <c r="C139" s="4"/>
      <c r="F139" s="7">
        <f>IF($B139="","",VLOOKUP($E139,Opportunities!$B$5:$D$1004,3,FALSE))</f>
        <v/>
      </c>
      <c r="H139" s="4"/>
      <c r="J139" s="7">
        <f>IF($B139="","",IF($I139="Y","Done",IF($H139="","No date",IF($H139&lt;Settings!$C$6,"Overdue","Scheduled"))))</f>
        <v/>
      </c>
    </row>
    <row r="140" spans="3:10">
      <c r="C140" s="4"/>
      <c r="F140" s="7">
        <f>IF($B140="","",VLOOKUP($E140,Opportunities!$B$5:$D$1004,3,FALSE))</f>
        <v/>
      </c>
      <c r="H140" s="4"/>
      <c r="J140" s="7">
        <f>IF($B140="","",IF($I140="Y","Done",IF($H140="","No date",IF($H140&lt;Settings!$C$6,"Overdue","Scheduled"))))</f>
        <v/>
      </c>
    </row>
    <row r="141" spans="3:10">
      <c r="C141" s="4"/>
      <c r="F141" s="7">
        <f>IF($B141="","",VLOOKUP($E141,Opportunities!$B$5:$D$1004,3,FALSE))</f>
        <v/>
      </c>
      <c r="H141" s="4"/>
      <c r="J141" s="7">
        <f>IF($B141="","",IF($I141="Y","Done",IF($H141="","No date",IF($H141&lt;Settings!$C$6,"Overdue","Scheduled"))))</f>
        <v/>
      </c>
    </row>
    <row r="142" spans="3:10">
      <c r="C142" s="4"/>
      <c r="F142" s="7">
        <f>IF($B142="","",VLOOKUP($E142,Opportunities!$B$5:$D$1004,3,FALSE))</f>
        <v/>
      </c>
      <c r="H142" s="4"/>
      <c r="J142" s="7">
        <f>IF($B142="","",IF($I142="Y","Done",IF($H142="","No date",IF($H142&lt;Settings!$C$6,"Overdue","Scheduled"))))</f>
        <v/>
      </c>
    </row>
    <row r="143" spans="3:10">
      <c r="C143" s="4"/>
      <c r="F143" s="7">
        <f>IF($B143="","",VLOOKUP($E143,Opportunities!$B$5:$D$1004,3,FALSE))</f>
        <v/>
      </c>
      <c r="H143" s="4"/>
      <c r="J143" s="7">
        <f>IF($B143="","",IF($I143="Y","Done",IF($H143="","No date",IF($H143&lt;Settings!$C$6,"Overdue","Scheduled"))))</f>
        <v/>
      </c>
    </row>
    <row r="144" spans="3:10">
      <c r="C144" s="4"/>
      <c r="F144" s="7">
        <f>IF($B144="","",VLOOKUP($E144,Opportunities!$B$5:$D$1004,3,FALSE))</f>
        <v/>
      </c>
      <c r="H144" s="4"/>
      <c r="J144" s="7">
        <f>IF($B144="","",IF($I144="Y","Done",IF($H144="","No date",IF($H144&lt;Settings!$C$6,"Overdue","Scheduled"))))</f>
        <v/>
      </c>
    </row>
    <row r="145" spans="3:10">
      <c r="C145" s="4"/>
      <c r="F145" s="7">
        <f>IF($B145="","",VLOOKUP($E145,Opportunities!$B$5:$D$1004,3,FALSE))</f>
        <v/>
      </c>
      <c r="H145" s="4"/>
      <c r="J145" s="7">
        <f>IF($B145="","",IF($I145="Y","Done",IF($H145="","No date",IF($H145&lt;Settings!$C$6,"Overdue","Scheduled"))))</f>
        <v/>
      </c>
    </row>
    <row r="146" spans="3:10">
      <c r="C146" s="4"/>
      <c r="F146" s="7">
        <f>IF($B146="","",VLOOKUP($E146,Opportunities!$B$5:$D$1004,3,FALSE))</f>
        <v/>
      </c>
      <c r="H146" s="4"/>
      <c r="J146" s="7">
        <f>IF($B146="","",IF($I146="Y","Done",IF($H146="","No date",IF($H146&lt;Settings!$C$6,"Overdue","Scheduled"))))</f>
        <v/>
      </c>
    </row>
    <row r="147" spans="3:10">
      <c r="C147" s="4"/>
      <c r="F147" s="7">
        <f>IF($B147="","",VLOOKUP($E147,Opportunities!$B$5:$D$1004,3,FALSE))</f>
        <v/>
      </c>
      <c r="H147" s="4"/>
      <c r="J147" s="7">
        <f>IF($B147="","",IF($I147="Y","Done",IF($H147="","No date",IF($H147&lt;Settings!$C$6,"Overdue","Scheduled"))))</f>
        <v/>
      </c>
    </row>
    <row r="148" spans="3:10">
      <c r="C148" s="4"/>
      <c r="F148" s="7">
        <f>IF($B148="","",VLOOKUP($E148,Opportunities!$B$5:$D$1004,3,FALSE))</f>
        <v/>
      </c>
      <c r="H148" s="4"/>
      <c r="J148" s="7">
        <f>IF($B148="","",IF($I148="Y","Done",IF($H148="","No date",IF($H148&lt;Settings!$C$6,"Overdue","Scheduled"))))</f>
        <v/>
      </c>
    </row>
    <row r="149" spans="3:10">
      <c r="C149" s="4"/>
      <c r="F149" s="7">
        <f>IF($B149="","",VLOOKUP($E149,Opportunities!$B$5:$D$1004,3,FALSE))</f>
        <v/>
      </c>
      <c r="H149" s="4"/>
      <c r="J149" s="7">
        <f>IF($B149="","",IF($I149="Y","Done",IF($H149="","No date",IF($H149&lt;Settings!$C$6,"Overdue","Scheduled"))))</f>
        <v/>
      </c>
    </row>
    <row r="150" spans="3:10">
      <c r="C150" s="4"/>
      <c r="F150" s="7">
        <f>IF($B150="","",VLOOKUP($E150,Opportunities!$B$5:$D$1004,3,FALSE))</f>
        <v/>
      </c>
      <c r="H150" s="4"/>
      <c r="J150" s="7">
        <f>IF($B150="","",IF($I150="Y","Done",IF($H150="","No date",IF($H150&lt;Settings!$C$6,"Overdue","Scheduled"))))</f>
        <v/>
      </c>
    </row>
    <row r="151" spans="3:10">
      <c r="C151" s="4"/>
      <c r="F151" s="7">
        <f>IF($B151="","",VLOOKUP($E151,Opportunities!$B$5:$D$1004,3,FALSE))</f>
        <v/>
      </c>
      <c r="H151" s="4"/>
      <c r="J151" s="7">
        <f>IF($B151="","",IF($I151="Y","Done",IF($H151="","No date",IF($H151&lt;Settings!$C$6,"Overdue","Scheduled"))))</f>
        <v/>
      </c>
    </row>
    <row r="152" spans="3:10">
      <c r="C152" s="4"/>
      <c r="F152" s="7">
        <f>IF($B152="","",VLOOKUP($E152,Opportunities!$B$5:$D$1004,3,FALSE))</f>
        <v/>
      </c>
      <c r="H152" s="4"/>
      <c r="J152" s="7">
        <f>IF($B152="","",IF($I152="Y","Done",IF($H152="","No date",IF($H152&lt;Settings!$C$6,"Overdue","Scheduled"))))</f>
        <v/>
      </c>
    </row>
    <row r="153" spans="3:10">
      <c r="C153" s="4"/>
      <c r="F153" s="7">
        <f>IF($B153="","",VLOOKUP($E153,Opportunities!$B$5:$D$1004,3,FALSE))</f>
        <v/>
      </c>
      <c r="H153" s="4"/>
      <c r="J153" s="7">
        <f>IF($B153="","",IF($I153="Y","Done",IF($H153="","No date",IF($H153&lt;Settings!$C$6,"Overdue","Scheduled"))))</f>
        <v/>
      </c>
    </row>
    <row r="154" spans="3:10">
      <c r="C154" s="4"/>
      <c r="F154" s="7">
        <f>IF($B154="","",VLOOKUP($E154,Opportunities!$B$5:$D$1004,3,FALSE))</f>
        <v/>
      </c>
      <c r="H154" s="4"/>
      <c r="J154" s="7">
        <f>IF($B154="","",IF($I154="Y","Done",IF($H154="","No date",IF($H154&lt;Settings!$C$6,"Overdue","Scheduled"))))</f>
        <v/>
      </c>
    </row>
    <row r="155" spans="3:10">
      <c r="C155" s="4"/>
      <c r="F155" s="7">
        <f>IF($B155="","",VLOOKUP($E155,Opportunities!$B$5:$D$1004,3,FALSE))</f>
        <v/>
      </c>
      <c r="H155" s="4"/>
      <c r="J155" s="7">
        <f>IF($B155="","",IF($I155="Y","Done",IF($H155="","No date",IF($H155&lt;Settings!$C$6,"Overdue","Scheduled"))))</f>
        <v/>
      </c>
    </row>
    <row r="156" spans="3:10">
      <c r="C156" s="4"/>
      <c r="F156" s="7">
        <f>IF($B156="","",VLOOKUP($E156,Opportunities!$B$5:$D$1004,3,FALSE))</f>
        <v/>
      </c>
      <c r="H156" s="4"/>
      <c r="J156" s="7">
        <f>IF($B156="","",IF($I156="Y","Done",IF($H156="","No date",IF($H156&lt;Settings!$C$6,"Overdue","Scheduled"))))</f>
        <v/>
      </c>
    </row>
    <row r="157" spans="3:10">
      <c r="C157" s="4"/>
      <c r="F157" s="7">
        <f>IF($B157="","",VLOOKUP($E157,Opportunities!$B$5:$D$1004,3,FALSE))</f>
        <v/>
      </c>
      <c r="H157" s="4"/>
      <c r="J157" s="7">
        <f>IF($B157="","",IF($I157="Y","Done",IF($H157="","No date",IF($H157&lt;Settings!$C$6,"Overdue","Scheduled"))))</f>
        <v/>
      </c>
    </row>
    <row r="158" spans="3:10">
      <c r="C158" s="4"/>
      <c r="F158" s="7">
        <f>IF($B158="","",VLOOKUP($E158,Opportunities!$B$5:$D$1004,3,FALSE))</f>
        <v/>
      </c>
      <c r="H158" s="4"/>
      <c r="J158" s="7">
        <f>IF($B158="","",IF($I158="Y","Done",IF($H158="","No date",IF($H158&lt;Settings!$C$6,"Overdue","Scheduled"))))</f>
        <v/>
      </c>
    </row>
    <row r="159" spans="3:10">
      <c r="C159" s="4"/>
      <c r="F159" s="7">
        <f>IF($B159="","",VLOOKUP($E159,Opportunities!$B$5:$D$1004,3,FALSE))</f>
        <v/>
      </c>
      <c r="H159" s="4"/>
      <c r="J159" s="7">
        <f>IF($B159="","",IF($I159="Y","Done",IF($H159="","No date",IF($H159&lt;Settings!$C$6,"Overdue","Scheduled"))))</f>
        <v/>
      </c>
    </row>
    <row r="160" spans="3:10">
      <c r="C160" s="4"/>
      <c r="F160" s="7">
        <f>IF($B160="","",VLOOKUP($E160,Opportunities!$B$5:$D$1004,3,FALSE))</f>
        <v/>
      </c>
      <c r="H160" s="4"/>
      <c r="J160" s="7">
        <f>IF($B160="","",IF($I160="Y","Done",IF($H160="","No date",IF($H160&lt;Settings!$C$6,"Overdue","Scheduled"))))</f>
        <v/>
      </c>
    </row>
    <row r="161" spans="3:10">
      <c r="C161" s="4"/>
      <c r="F161" s="7">
        <f>IF($B161="","",VLOOKUP($E161,Opportunities!$B$5:$D$1004,3,FALSE))</f>
        <v/>
      </c>
      <c r="H161" s="4"/>
      <c r="J161" s="7">
        <f>IF($B161="","",IF($I161="Y","Done",IF($H161="","No date",IF($H161&lt;Settings!$C$6,"Overdue","Scheduled"))))</f>
        <v/>
      </c>
    </row>
    <row r="162" spans="3:10">
      <c r="C162" s="4"/>
      <c r="F162" s="7">
        <f>IF($B162="","",VLOOKUP($E162,Opportunities!$B$5:$D$1004,3,FALSE))</f>
        <v/>
      </c>
      <c r="H162" s="4"/>
      <c r="J162" s="7">
        <f>IF($B162="","",IF($I162="Y","Done",IF($H162="","No date",IF($H162&lt;Settings!$C$6,"Overdue","Scheduled"))))</f>
        <v/>
      </c>
    </row>
    <row r="163" spans="3:10">
      <c r="C163" s="4"/>
      <c r="F163" s="7">
        <f>IF($B163="","",VLOOKUP($E163,Opportunities!$B$5:$D$1004,3,FALSE))</f>
        <v/>
      </c>
      <c r="H163" s="4"/>
      <c r="J163" s="7">
        <f>IF($B163="","",IF($I163="Y","Done",IF($H163="","No date",IF($H163&lt;Settings!$C$6,"Overdue","Scheduled"))))</f>
        <v/>
      </c>
    </row>
    <row r="164" spans="3:10">
      <c r="C164" s="4"/>
      <c r="F164" s="7">
        <f>IF($B164="","",VLOOKUP($E164,Opportunities!$B$5:$D$1004,3,FALSE))</f>
        <v/>
      </c>
      <c r="H164" s="4"/>
      <c r="J164" s="7">
        <f>IF($B164="","",IF($I164="Y","Done",IF($H164="","No date",IF($H164&lt;Settings!$C$6,"Overdue","Scheduled"))))</f>
        <v/>
      </c>
    </row>
    <row r="165" spans="3:10">
      <c r="C165" s="4"/>
      <c r="F165" s="7">
        <f>IF($B165="","",VLOOKUP($E165,Opportunities!$B$5:$D$1004,3,FALSE))</f>
        <v/>
      </c>
      <c r="H165" s="4"/>
      <c r="J165" s="7">
        <f>IF($B165="","",IF($I165="Y","Done",IF($H165="","No date",IF($H165&lt;Settings!$C$6,"Overdue","Scheduled"))))</f>
        <v/>
      </c>
    </row>
    <row r="166" spans="3:10">
      <c r="C166" s="4"/>
      <c r="F166" s="7">
        <f>IF($B166="","",VLOOKUP($E166,Opportunities!$B$5:$D$1004,3,FALSE))</f>
        <v/>
      </c>
      <c r="H166" s="4"/>
      <c r="J166" s="7">
        <f>IF($B166="","",IF($I166="Y","Done",IF($H166="","No date",IF($H166&lt;Settings!$C$6,"Overdue","Scheduled"))))</f>
        <v/>
      </c>
    </row>
    <row r="167" spans="3:10">
      <c r="C167" s="4"/>
      <c r="F167" s="7">
        <f>IF($B167="","",VLOOKUP($E167,Opportunities!$B$5:$D$1004,3,FALSE))</f>
        <v/>
      </c>
      <c r="H167" s="4"/>
      <c r="J167" s="7">
        <f>IF($B167="","",IF($I167="Y","Done",IF($H167="","No date",IF($H167&lt;Settings!$C$6,"Overdue","Scheduled"))))</f>
        <v/>
      </c>
    </row>
    <row r="168" spans="3:10">
      <c r="C168" s="4"/>
      <c r="F168" s="7">
        <f>IF($B168="","",VLOOKUP($E168,Opportunities!$B$5:$D$1004,3,FALSE))</f>
        <v/>
      </c>
      <c r="H168" s="4"/>
      <c r="J168" s="7">
        <f>IF($B168="","",IF($I168="Y","Done",IF($H168="","No date",IF($H168&lt;Settings!$C$6,"Overdue","Scheduled"))))</f>
        <v/>
      </c>
    </row>
    <row r="169" spans="3:10">
      <c r="C169" s="4"/>
      <c r="F169" s="7">
        <f>IF($B169="","",VLOOKUP($E169,Opportunities!$B$5:$D$1004,3,FALSE))</f>
        <v/>
      </c>
      <c r="H169" s="4"/>
      <c r="J169" s="7">
        <f>IF($B169="","",IF($I169="Y","Done",IF($H169="","No date",IF($H169&lt;Settings!$C$6,"Overdue","Scheduled"))))</f>
        <v/>
      </c>
    </row>
    <row r="170" spans="3:10">
      <c r="C170" s="4"/>
      <c r="F170" s="7">
        <f>IF($B170="","",VLOOKUP($E170,Opportunities!$B$5:$D$1004,3,FALSE))</f>
        <v/>
      </c>
      <c r="H170" s="4"/>
      <c r="J170" s="7">
        <f>IF($B170="","",IF($I170="Y","Done",IF($H170="","No date",IF($H170&lt;Settings!$C$6,"Overdue","Scheduled"))))</f>
        <v/>
      </c>
    </row>
    <row r="171" spans="3:10">
      <c r="C171" s="4"/>
      <c r="F171" s="7">
        <f>IF($B171="","",VLOOKUP($E171,Opportunities!$B$5:$D$1004,3,FALSE))</f>
        <v/>
      </c>
      <c r="H171" s="4"/>
      <c r="J171" s="7">
        <f>IF($B171="","",IF($I171="Y","Done",IF($H171="","No date",IF($H171&lt;Settings!$C$6,"Overdue","Scheduled"))))</f>
        <v/>
      </c>
    </row>
    <row r="172" spans="3:10">
      <c r="C172" s="4"/>
      <c r="F172" s="7">
        <f>IF($B172="","",VLOOKUP($E172,Opportunities!$B$5:$D$1004,3,FALSE))</f>
        <v/>
      </c>
      <c r="H172" s="4"/>
      <c r="J172" s="7">
        <f>IF($B172="","",IF($I172="Y","Done",IF($H172="","No date",IF($H172&lt;Settings!$C$6,"Overdue","Scheduled"))))</f>
        <v/>
      </c>
    </row>
    <row r="173" spans="3:10">
      <c r="C173" s="4"/>
      <c r="F173" s="7">
        <f>IF($B173="","",VLOOKUP($E173,Opportunities!$B$5:$D$1004,3,FALSE))</f>
        <v/>
      </c>
      <c r="H173" s="4"/>
      <c r="J173" s="7">
        <f>IF($B173="","",IF($I173="Y","Done",IF($H173="","No date",IF($H173&lt;Settings!$C$6,"Overdue","Scheduled"))))</f>
        <v/>
      </c>
    </row>
    <row r="174" spans="3:10">
      <c r="C174" s="4"/>
      <c r="F174" s="7">
        <f>IF($B174="","",VLOOKUP($E174,Opportunities!$B$5:$D$1004,3,FALSE))</f>
        <v/>
      </c>
      <c r="H174" s="4"/>
      <c r="J174" s="7">
        <f>IF($B174="","",IF($I174="Y","Done",IF($H174="","No date",IF($H174&lt;Settings!$C$6,"Overdue","Scheduled"))))</f>
        <v/>
      </c>
    </row>
    <row r="175" spans="3:10">
      <c r="C175" s="4"/>
      <c r="F175" s="7">
        <f>IF($B175="","",VLOOKUP($E175,Opportunities!$B$5:$D$1004,3,FALSE))</f>
        <v/>
      </c>
      <c r="H175" s="4"/>
      <c r="J175" s="7">
        <f>IF($B175="","",IF($I175="Y","Done",IF($H175="","No date",IF($H175&lt;Settings!$C$6,"Overdue","Scheduled"))))</f>
        <v/>
      </c>
    </row>
    <row r="176" spans="3:10">
      <c r="C176" s="4"/>
      <c r="F176" s="7">
        <f>IF($B176="","",VLOOKUP($E176,Opportunities!$B$5:$D$1004,3,FALSE))</f>
        <v/>
      </c>
      <c r="H176" s="4"/>
      <c r="J176" s="7">
        <f>IF($B176="","",IF($I176="Y","Done",IF($H176="","No date",IF($H176&lt;Settings!$C$6,"Overdue","Scheduled"))))</f>
        <v/>
      </c>
    </row>
    <row r="177" spans="3:10">
      <c r="C177" s="4"/>
      <c r="F177" s="7">
        <f>IF($B177="","",VLOOKUP($E177,Opportunities!$B$5:$D$1004,3,FALSE))</f>
        <v/>
      </c>
      <c r="H177" s="4"/>
      <c r="J177" s="7">
        <f>IF($B177="","",IF($I177="Y","Done",IF($H177="","No date",IF($H177&lt;Settings!$C$6,"Overdue","Scheduled"))))</f>
        <v/>
      </c>
    </row>
    <row r="178" spans="3:10">
      <c r="C178" s="4"/>
      <c r="F178" s="7">
        <f>IF($B178="","",VLOOKUP($E178,Opportunities!$B$5:$D$1004,3,FALSE))</f>
        <v/>
      </c>
      <c r="H178" s="4"/>
      <c r="J178" s="7">
        <f>IF($B178="","",IF($I178="Y","Done",IF($H178="","No date",IF($H178&lt;Settings!$C$6,"Overdue","Scheduled"))))</f>
        <v/>
      </c>
    </row>
    <row r="179" spans="3:10">
      <c r="C179" s="4"/>
      <c r="F179" s="7">
        <f>IF($B179="","",VLOOKUP($E179,Opportunities!$B$5:$D$1004,3,FALSE))</f>
        <v/>
      </c>
      <c r="H179" s="4"/>
      <c r="J179" s="7">
        <f>IF($B179="","",IF($I179="Y","Done",IF($H179="","No date",IF($H179&lt;Settings!$C$6,"Overdue","Scheduled"))))</f>
        <v/>
      </c>
    </row>
    <row r="180" spans="3:10">
      <c r="C180" s="4"/>
      <c r="F180" s="7">
        <f>IF($B180="","",VLOOKUP($E180,Opportunities!$B$5:$D$1004,3,FALSE))</f>
        <v/>
      </c>
      <c r="H180" s="4"/>
      <c r="J180" s="7">
        <f>IF($B180="","",IF($I180="Y","Done",IF($H180="","No date",IF($H180&lt;Settings!$C$6,"Overdue","Scheduled"))))</f>
        <v/>
      </c>
    </row>
    <row r="181" spans="3:10">
      <c r="C181" s="4"/>
      <c r="F181" s="7">
        <f>IF($B181="","",VLOOKUP($E181,Opportunities!$B$5:$D$1004,3,FALSE))</f>
        <v/>
      </c>
      <c r="H181" s="4"/>
      <c r="J181" s="7">
        <f>IF($B181="","",IF($I181="Y","Done",IF($H181="","No date",IF($H181&lt;Settings!$C$6,"Overdue","Scheduled"))))</f>
        <v/>
      </c>
    </row>
    <row r="182" spans="3:10">
      <c r="C182" s="4"/>
      <c r="F182" s="7">
        <f>IF($B182="","",VLOOKUP($E182,Opportunities!$B$5:$D$1004,3,FALSE))</f>
        <v/>
      </c>
      <c r="H182" s="4"/>
      <c r="J182" s="7">
        <f>IF($B182="","",IF($I182="Y","Done",IF($H182="","No date",IF($H182&lt;Settings!$C$6,"Overdue","Scheduled"))))</f>
        <v/>
      </c>
    </row>
    <row r="183" spans="3:10">
      <c r="C183" s="4"/>
      <c r="F183" s="7">
        <f>IF($B183="","",VLOOKUP($E183,Opportunities!$B$5:$D$1004,3,FALSE))</f>
        <v/>
      </c>
      <c r="H183" s="4"/>
      <c r="J183" s="7">
        <f>IF($B183="","",IF($I183="Y","Done",IF($H183="","No date",IF($H183&lt;Settings!$C$6,"Overdue","Scheduled"))))</f>
        <v/>
      </c>
    </row>
    <row r="184" spans="3:10">
      <c r="C184" s="4"/>
      <c r="F184" s="7">
        <f>IF($B184="","",VLOOKUP($E184,Opportunities!$B$5:$D$1004,3,FALSE))</f>
        <v/>
      </c>
      <c r="H184" s="4"/>
      <c r="J184" s="7">
        <f>IF($B184="","",IF($I184="Y","Done",IF($H184="","No date",IF($H184&lt;Settings!$C$6,"Overdue","Scheduled"))))</f>
        <v/>
      </c>
    </row>
    <row r="185" spans="3:10">
      <c r="C185" s="4"/>
      <c r="F185" s="7">
        <f>IF($B185="","",VLOOKUP($E185,Opportunities!$B$5:$D$1004,3,FALSE))</f>
        <v/>
      </c>
      <c r="H185" s="4"/>
      <c r="J185" s="7">
        <f>IF($B185="","",IF($I185="Y","Done",IF($H185="","No date",IF($H185&lt;Settings!$C$6,"Overdue","Scheduled"))))</f>
        <v/>
      </c>
    </row>
    <row r="186" spans="3:10">
      <c r="C186" s="4"/>
      <c r="F186" s="7">
        <f>IF($B186="","",VLOOKUP($E186,Opportunities!$B$5:$D$1004,3,FALSE))</f>
        <v/>
      </c>
      <c r="H186" s="4"/>
      <c r="J186" s="7">
        <f>IF($B186="","",IF($I186="Y","Done",IF($H186="","No date",IF($H186&lt;Settings!$C$6,"Overdue","Scheduled"))))</f>
        <v/>
      </c>
    </row>
    <row r="187" spans="3:10">
      <c r="C187" s="4"/>
      <c r="F187" s="7">
        <f>IF($B187="","",VLOOKUP($E187,Opportunities!$B$5:$D$1004,3,FALSE))</f>
        <v/>
      </c>
      <c r="H187" s="4"/>
      <c r="J187" s="7">
        <f>IF($B187="","",IF($I187="Y","Done",IF($H187="","No date",IF($H187&lt;Settings!$C$6,"Overdue","Scheduled"))))</f>
        <v/>
      </c>
    </row>
    <row r="188" spans="3:10">
      <c r="C188" s="4"/>
      <c r="F188" s="7">
        <f>IF($B188="","",VLOOKUP($E188,Opportunities!$B$5:$D$1004,3,FALSE))</f>
        <v/>
      </c>
      <c r="H188" s="4"/>
      <c r="J188" s="7">
        <f>IF($B188="","",IF($I188="Y","Done",IF($H188="","No date",IF($H188&lt;Settings!$C$6,"Overdue","Scheduled"))))</f>
        <v/>
      </c>
    </row>
    <row r="189" spans="3:10">
      <c r="C189" s="4"/>
      <c r="F189" s="7">
        <f>IF($B189="","",VLOOKUP($E189,Opportunities!$B$5:$D$1004,3,FALSE))</f>
        <v/>
      </c>
      <c r="H189" s="4"/>
      <c r="J189" s="7">
        <f>IF($B189="","",IF($I189="Y","Done",IF($H189="","No date",IF($H189&lt;Settings!$C$6,"Overdue","Scheduled"))))</f>
        <v/>
      </c>
    </row>
    <row r="190" spans="3:10">
      <c r="C190" s="4"/>
      <c r="F190" s="7">
        <f>IF($B190="","",VLOOKUP($E190,Opportunities!$B$5:$D$1004,3,FALSE))</f>
        <v/>
      </c>
      <c r="H190" s="4"/>
      <c r="J190" s="7">
        <f>IF($B190="","",IF($I190="Y","Done",IF($H190="","No date",IF($H190&lt;Settings!$C$6,"Overdue","Scheduled"))))</f>
        <v/>
      </c>
    </row>
    <row r="191" spans="3:10">
      <c r="C191" s="4"/>
      <c r="F191" s="7">
        <f>IF($B191="","",VLOOKUP($E191,Opportunities!$B$5:$D$1004,3,FALSE))</f>
        <v/>
      </c>
      <c r="H191" s="4"/>
      <c r="J191" s="7">
        <f>IF($B191="","",IF($I191="Y","Done",IF($H191="","No date",IF($H191&lt;Settings!$C$6,"Overdue","Scheduled"))))</f>
        <v/>
      </c>
    </row>
    <row r="192" spans="3:10">
      <c r="C192" s="4"/>
      <c r="F192" s="7">
        <f>IF($B192="","",VLOOKUP($E192,Opportunities!$B$5:$D$1004,3,FALSE))</f>
        <v/>
      </c>
      <c r="H192" s="4"/>
      <c r="J192" s="7">
        <f>IF($B192="","",IF($I192="Y","Done",IF($H192="","No date",IF($H192&lt;Settings!$C$6,"Overdue","Scheduled"))))</f>
        <v/>
      </c>
    </row>
    <row r="193" spans="3:10">
      <c r="C193" s="4"/>
      <c r="F193" s="7">
        <f>IF($B193="","",VLOOKUP($E193,Opportunities!$B$5:$D$1004,3,FALSE))</f>
        <v/>
      </c>
      <c r="H193" s="4"/>
      <c r="J193" s="7">
        <f>IF($B193="","",IF($I193="Y","Done",IF($H193="","No date",IF($H193&lt;Settings!$C$6,"Overdue","Scheduled"))))</f>
        <v/>
      </c>
    </row>
    <row r="194" spans="3:10">
      <c r="C194" s="4"/>
      <c r="F194" s="7">
        <f>IF($B194="","",VLOOKUP($E194,Opportunities!$B$5:$D$1004,3,FALSE))</f>
        <v/>
      </c>
      <c r="H194" s="4"/>
      <c r="J194" s="7">
        <f>IF($B194="","",IF($I194="Y","Done",IF($H194="","No date",IF($H194&lt;Settings!$C$6,"Overdue","Scheduled"))))</f>
        <v/>
      </c>
    </row>
    <row r="195" spans="3:10">
      <c r="C195" s="4"/>
      <c r="F195" s="7">
        <f>IF($B195="","",VLOOKUP($E195,Opportunities!$B$5:$D$1004,3,FALSE))</f>
        <v/>
      </c>
      <c r="H195" s="4"/>
      <c r="J195" s="7">
        <f>IF($B195="","",IF($I195="Y","Done",IF($H195="","No date",IF($H195&lt;Settings!$C$6,"Overdue","Scheduled"))))</f>
        <v/>
      </c>
    </row>
    <row r="196" spans="3:10">
      <c r="C196" s="4"/>
      <c r="F196" s="7">
        <f>IF($B196="","",VLOOKUP($E196,Opportunities!$B$5:$D$1004,3,FALSE))</f>
        <v/>
      </c>
      <c r="H196" s="4"/>
      <c r="J196" s="7">
        <f>IF($B196="","",IF($I196="Y","Done",IF($H196="","No date",IF($H196&lt;Settings!$C$6,"Overdue","Scheduled"))))</f>
        <v/>
      </c>
    </row>
    <row r="197" spans="3:10">
      <c r="C197" s="4"/>
      <c r="F197" s="7">
        <f>IF($B197="","",VLOOKUP($E197,Opportunities!$B$5:$D$1004,3,FALSE))</f>
        <v/>
      </c>
      <c r="H197" s="4"/>
      <c r="J197" s="7">
        <f>IF($B197="","",IF($I197="Y","Done",IF($H197="","No date",IF($H197&lt;Settings!$C$6,"Overdue","Scheduled"))))</f>
        <v/>
      </c>
    </row>
    <row r="198" spans="3:10">
      <c r="C198" s="4"/>
      <c r="F198" s="7">
        <f>IF($B198="","",VLOOKUP($E198,Opportunities!$B$5:$D$1004,3,FALSE))</f>
        <v/>
      </c>
      <c r="H198" s="4"/>
      <c r="J198" s="7">
        <f>IF($B198="","",IF($I198="Y","Done",IF($H198="","No date",IF($H198&lt;Settings!$C$6,"Overdue","Scheduled"))))</f>
        <v/>
      </c>
    </row>
    <row r="199" spans="3:10">
      <c r="C199" s="4"/>
      <c r="F199" s="7">
        <f>IF($B199="","",VLOOKUP($E199,Opportunities!$B$5:$D$1004,3,FALSE))</f>
        <v/>
      </c>
      <c r="H199" s="4"/>
      <c r="J199" s="7">
        <f>IF($B199="","",IF($I199="Y","Done",IF($H199="","No date",IF($H199&lt;Settings!$C$6,"Overdue","Scheduled"))))</f>
        <v/>
      </c>
    </row>
    <row r="200" spans="3:10">
      <c r="C200" s="4"/>
      <c r="F200" s="7">
        <f>IF($B200="","",VLOOKUP($E200,Opportunities!$B$5:$D$1004,3,FALSE))</f>
        <v/>
      </c>
      <c r="H200" s="4"/>
      <c r="J200" s="7">
        <f>IF($B200="","",IF($I200="Y","Done",IF($H200="","No date",IF($H200&lt;Settings!$C$6,"Overdue","Scheduled"))))</f>
        <v/>
      </c>
    </row>
    <row r="201" spans="3:10">
      <c r="C201" s="4"/>
      <c r="F201" s="7">
        <f>IF($B201="","",VLOOKUP($E201,Opportunities!$B$5:$D$1004,3,FALSE))</f>
        <v/>
      </c>
      <c r="H201" s="4"/>
      <c r="J201" s="7">
        <f>IF($B201="","",IF($I201="Y","Done",IF($H201="","No date",IF($H201&lt;Settings!$C$6,"Overdue","Scheduled"))))</f>
        <v/>
      </c>
    </row>
    <row r="202" spans="3:10">
      <c r="C202" s="4"/>
      <c r="F202" s="7">
        <f>IF($B202="","",VLOOKUP($E202,Opportunities!$B$5:$D$1004,3,FALSE))</f>
        <v/>
      </c>
      <c r="H202" s="4"/>
      <c r="J202" s="7">
        <f>IF($B202="","",IF($I202="Y","Done",IF($H202="","No date",IF($H202&lt;Settings!$C$6,"Overdue","Scheduled"))))</f>
        <v/>
      </c>
    </row>
    <row r="203" spans="3:10">
      <c r="C203" s="4"/>
      <c r="F203" s="7">
        <f>IF($B203="","",VLOOKUP($E203,Opportunities!$B$5:$D$1004,3,FALSE))</f>
        <v/>
      </c>
      <c r="H203" s="4"/>
      <c r="J203" s="7">
        <f>IF($B203="","",IF($I203="Y","Done",IF($H203="","No date",IF($H203&lt;Settings!$C$6,"Overdue","Scheduled"))))</f>
        <v/>
      </c>
    </row>
    <row r="204" spans="3:10">
      <c r="C204" s="4"/>
      <c r="F204" s="7">
        <f>IF($B204="","",VLOOKUP($E204,Opportunities!$B$5:$D$1004,3,FALSE))</f>
        <v/>
      </c>
      <c r="H204" s="4"/>
      <c r="J204" s="7">
        <f>IF($B204="","",IF($I204="Y","Done",IF($H204="","No date",IF($H204&lt;Settings!$C$6,"Overdue","Scheduled"))))</f>
        <v/>
      </c>
    </row>
  </sheetData>
  <autoFilter ref="B4:J205"/>
  <mergeCells count="1">
    <mergeCell ref="B2:J2"/>
  </mergeCells>
  <conditionalFormatting sqref="J5:J204">
    <cfRule type="cellIs" dxfId="0" priority="1" operator="equal">
      <formula>"Done"</formula>
    </cfRule>
    <cfRule type="cellIs" dxfId="1" priority="2" operator="equal">
      <formula>"Overdue"</formula>
    </cfRule>
  </conditionalFormatting>
  <dataValidations count="3">
    <dataValidation type="list" allowBlank="1" showInputMessage="1" showErrorMessage="1" errorTitle="Invalid entry" error="Please pick a value from the list." sqref="D5:D204">
      <formula1>"Call,Email,Meeting,Demo,Site Visit,Quote Sent"</formula1>
    </dataValidation>
    <dataValidation type="list" allowBlank="1" showInputMessage="1" showErrorMessage="1" errorTitle="Invalid entry" error="Please pick a value from the list." promptTitle="Pick from the list" prompt="Values come from the register sheet." sqref="E5:E204">
      <formula1>Opportunities!$B$5:$B$104</formula1>
    </dataValidation>
    <dataValidation type="list" allowBlank="1" showInputMessage="1" showErrorMessage="1" errorTitle="Invalid entry" error="Please pick a value from the list." sqref="I5:I204">
      <formula1>"Y,N"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0.7109375" customWidth="1"/>
    <col min="5" max="5" width="26.7109375" customWidth="1"/>
    <col min="6" max="6" width="40.7109375" customWidth="1"/>
    <col min="7" max="7" width="12.7109375" customWidth="1"/>
    <col min="8" max="8" width="13.7109375" customWidth="1"/>
    <col min="9" max="9" width="11.7109375" customWidth="1"/>
    <col min="10" max="10" width="10.7109375" customWidth="1"/>
  </cols>
  <sheetData>
    <row r="2" spans="2:10">
      <c r="B2" s="1" t="s">
        <v>199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200</v>
      </c>
      <c r="C4" s="2" t="s">
        <v>193</v>
      </c>
      <c r="D4" s="2" t="s">
        <v>180</v>
      </c>
      <c r="E4" s="2" t="s">
        <v>112</v>
      </c>
      <c r="F4" s="2" t="s">
        <v>201</v>
      </c>
      <c r="G4" s="2" t="s">
        <v>202</v>
      </c>
      <c r="H4" s="2" t="s">
        <v>203</v>
      </c>
      <c r="I4" s="2" t="s">
        <v>178</v>
      </c>
      <c r="J4" s="2" t="s">
        <v>204</v>
      </c>
    </row>
    <row r="5" spans="2:10">
      <c r="C5" s="4"/>
      <c r="E5" s="7">
        <f>IF($B5="","",VLOOKUP($D5,Opportunities!$B$5:$D$1004,3,FALSE))</f>
        <v/>
      </c>
      <c r="G5" s="8"/>
      <c r="H5" s="12">
        <f>IF($B5="","",$C5+Settings!$C$7)</f>
        <v/>
      </c>
    </row>
    <row r="6" spans="2:10">
      <c r="C6" s="4"/>
      <c r="E6" s="7">
        <f>IF($B6="","",VLOOKUP($D6,Opportunities!$B$5:$D$1004,3,FALSE))</f>
        <v/>
      </c>
      <c r="G6" s="8"/>
      <c r="H6" s="12">
        <f>IF($B6="","",$C6+Settings!$C$7)</f>
        <v/>
      </c>
    </row>
    <row r="7" spans="2:10">
      <c r="C7" s="4"/>
      <c r="E7" s="7">
        <f>IF($B7="","",VLOOKUP($D7,Opportunities!$B$5:$D$1004,3,FALSE))</f>
        <v/>
      </c>
      <c r="G7" s="8"/>
      <c r="H7" s="12">
        <f>IF($B7="","",$C7+Settings!$C$7)</f>
        <v/>
      </c>
    </row>
    <row r="8" spans="2:10">
      <c r="C8" s="4"/>
      <c r="E8" s="7">
        <f>IF($B8="","",VLOOKUP($D8,Opportunities!$B$5:$D$1004,3,FALSE))</f>
        <v/>
      </c>
      <c r="G8" s="8"/>
      <c r="H8" s="12">
        <f>IF($B8="","",$C8+Settings!$C$7)</f>
        <v/>
      </c>
    </row>
    <row r="9" spans="2:10">
      <c r="C9" s="4"/>
      <c r="E9" s="7">
        <f>IF($B9="","",VLOOKUP($D9,Opportunities!$B$5:$D$1004,3,FALSE))</f>
        <v/>
      </c>
      <c r="G9" s="8"/>
      <c r="H9" s="12">
        <f>IF($B9="","",$C9+Settings!$C$7)</f>
        <v/>
      </c>
    </row>
    <row r="10" spans="2:10">
      <c r="C10" s="4"/>
      <c r="E10" s="7">
        <f>IF($B10="","",VLOOKUP($D10,Opportunities!$B$5:$D$1004,3,FALSE))</f>
        <v/>
      </c>
      <c r="G10" s="8"/>
      <c r="H10" s="12">
        <f>IF($B10="","",$C10+Settings!$C$7)</f>
        <v/>
      </c>
    </row>
    <row r="11" spans="2:10">
      <c r="C11" s="4"/>
      <c r="E11" s="7">
        <f>IF($B11="","",VLOOKUP($D11,Opportunities!$B$5:$D$1004,3,FALSE))</f>
        <v/>
      </c>
      <c r="G11" s="8"/>
      <c r="H11" s="12">
        <f>IF($B11="","",$C11+Settings!$C$7)</f>
        <v/>
      </c>
    </row>
    <row r="12" spans="2:10">
      <c r="C12" s="4"/>
      <c r="E12" s="7">
        <f>IF($B12="","",VLOOKUP($D12,Opportunities!$B$5:$D$1004,3,FALSE))</f>
        <v/>
      </c>
      <c r="G12" s="8"/>
      <c r="H12" s="12">
        <f>IF($B12="","",$C12+Settings!$C$7)</f>
        <v/>
      </c>
    </row>
    <row r="13" spans="2:10">
      <c r="C13" s="4"/>
      <c r="E13" s="7">
        <f>IF($B13="","",VLOOKUP($D13,Opportunities!$B$5:$D$1004,3,FALSE))</f>
        <v/>
      </c>
      <c r="G13" s="8"/>
      <c r="H13" s="12">
        <f>IF($B13="","",$C13+Settings!$C$7)</f>
        <v/>
      </c>
    </row>
    <row r="14" spans="2:10">
      <c r="C14" s="4"/>
      <c r="E14" s="7">
        <f>IF($B14="","",VLOOKUP($D14,Opportunities!$B$5:$D$1004,3,FALSE))</f>
        <v/>
      </c>
      <c r="G14" s="8"/>
      <c r="H14" s="12">
        <f>IF($B14="","",$C14+Settings!$C$7)</f>
        <v/>
      </c>
    </row>
    <row r="15" spans="2:10">
      <c r="C15" s="4"/>
      <c r="E15" s="7">
        <f>IF($B15="","",VLOOKUP($D15,Opportunities!$B$5:$D$1004,3,FALSE))</f>
        <v/>
      </c>
      <c r="G15" s="8"/>
      <c r="H15" s="12">
        <f>IF($B15="","",$C15+Settings!$C$7)</f>
        <v/>
      </c>
    </row>
    <row r="16" spans="2:10">
      <c r="C16" s="4"/>
      <c r="E16" s="7">
        <f>IF($B16="","",VLOOKUP($D16,Opportunities!$B$5:$D$1004,3,FALSE))</f>
        <v/>
      </c>
      <c r="G16" s="8"/>
      <c r="H16" s="12">
        <f>IF($B16="","",$C16+Settings!$C$7)</f>
        <v/>
      </c>
    </row>
    <row r="17" spans="3:8">
      <c r="C17" s="4"/>
      <c r="E17" s="7">
        <f>IF($B17="","",VLOOKUP($D17,Opportunities!$B$5:$D$1004,3,FALSE))</f>
        <v/>
      </c>
      <c r="G17" s="8"/>
      <c r="H17" s="12">
        <f>IF($B17="","",$C17+Settings!$C$7)</f>
        <v/>
      </c>
    </row>
    <row r="18" spans="3:8">
      <c r="C18" s="4"/>
      <c r="E18" s="7">
        <f>IF($B18="","",VLOOKUP($D18,Opportunities!$B$5:$D$1004,3,FALSE))</f>
        <v/>
      </c>
      <c r="G18" s="8"/>
      <c r="H18" s="12">
        <f>IF($B18="","",$C18+Settings!$C$7)</f>
        <v/>
      </c>
    </row>
    <row r="19" spans="3:8">
      <c r="C19" s="4"/>
      <c r="E19" s="7">
        <f>IF($B19="","",VLOOKUP($D19,Opportunities!$B$5:$D$1004,3,FALSE))</f>
        <v/>
      </c>
      <c r="G19" s="8"/>
      <c r="H19" s="12">
        <f>IF($B19="","",$C19+Settings!$C$7)</f>
        <v/>
      </c>
    </row>
    <row r="20" spans="3:8">
      <c r="C20" s="4"/>
      <c r="E20" s="7">
        <f>IF($B20="","",VLOOKUP($D20,Opportunities!$B$5:$D$1004,3,FALSE))</f>
        <v/>
      </c>
      <c r="G20" s="8"/>
      <c r="H20" s="12">
        <f>IF($B20="","",$C20+Settings!$C$7)</f>
        <v/>
      </c>
    </row>
    <row r="21" spans="3:8">
      <c r="C21" s="4"/>
      <c r="E21" s="7">
        <f>IF($B21="","",VLOOKUP($D21,Opportunities!$B$5:$D$1004,3,FALSE))</f>
        <v/>
      </c>
      <c r="G21" s="8"/>
      <c r="H21" s="12">
        <f>IF($B21="","",$C21+Settings!$C$7)</f>
        <v/>
      </c>
    </row>
    <row r="22" spans="3:8">
      <c r="C22" s="4"/>
      <c r="E22" s="7">
        <f>IF($B22="","",VLOOKUP($D22,Opportunities!$B$5:$D$1004,3,FALSE))</f>
        <v/>
      </c>
      <c r="G22" s="8"/>
      <c r="H22" s="12">
        <f>IF($B22="","",$C22+Settings!$C$7)</f>
        <v/>
      </c>
    </row>
    <row r="23" spans="3:8">
      <c r="C23" s="4"/>
      <c r="E23" s="7">
        <f>IF($B23="","",VLOOKUP($D23,Opportunities!$B$5:$D$1004,3,FALSE))</f>
        <v/>
      </c>
      <c r="G23" s="8"/>
      <c r="H23" s="12">
        <f>IF($B23="","",$C23+Settings!$C$7)</f>
        <v/>
      </c>
    </row>
    <row r="24" spans="3:8">
      <c r="C24" s="4"/>
      <c r="E24" s="7">
        <f>IF($B24="","",VLOOKUP($D24,Opportunities!$B$5:$D$1004,3,FALSE))</f>
        <v/>
      </c>
      <c r="G24" s="8"/>
      <c r="H24" s="12">
        <f>IF($B24="","",$C24+Settings!$C$7)</f>
        <v/>
      </c>
    </row>
    <row r="25" spans="3:8">
      <c r="C25" s="4"/>
      <c r="E25" s="7">
        <f>IF($B25="","",VLOOKUP($D25,Opportunities!$B$5:$D$1004,3,FALSE))</f>
        <v/>
      </c>
      <c r="G25" s="8"/>
      <c r="H25" s="12">
        <f>IF($B25="","",$C25+Settings!$C$7)</f>
        <v/>
      </c>
    </row>
    <row r="26" spans="3:8">
      <c r="C26" s="4"/>
      <c r="E26" s="7">
        <f>IF($B26="","",VLOOKUP($D26,Opportunities!$B$5:$D$1004,3,FALSE))</f>
        <v/>
      </c>
      <c r="G26" s="8"/>
      <c r="H26" s="12">
        <f>IF($B26="","",$C26+Settings!$C$7)</f>
        <v/>
      </c>
    </row>
    <row r="27" spans="3:8">
      <c r="C27" s="4"/>
      <c r="E27" s="7">
        <f>IF($B27="","",VLOOKUP($D27,Opportunities!$B$5:$D$1004,3,FALSE))</f>
        <v/>
      </c>
      <c r="G27" s="8"/>
      <c r="H27" s="12">
        <f>IF($B27="","",$C27+Settings!$C$7)</f>
        <v/>
      </c>
    </row>
    <row r="28" spans="3:8">
      <c r="C28" s="4"/>
      <c r="E28" s="7">
        <f>IF($B28="","",VLOOKUP($D28,Opportunities!$B$5:$D$1004,3,FALSE))</f>
        <v/>
      </c>
      <c r="G28" s="8"/>
      <c r="H28" s="12">
        <f>IF($B28="","",$C28+Settings!$C$7)</f>
        <v/>
      </c>
    </row>
    <row r="29" spans="3:8">
      <c r="C29" s="4"/>
      <c r="E29" s="7">
        <f>IF($B29="","",VLOOKUP($D29,Opportunities!$B$5:$D$1004,3,FALSE))</f>
        <v/>
      </c>
      <c r="G29" s="8"/>
      <c r="H29" s="12">
        <f>IF($B29="","",$C29+Settings!$C$7)</f>
        <v/>
      </c>
    </row>
    <row r="30" spans="3:8">
      <c r="C30" s="4"/>
      <c r="E30" s="7">
        <f>IF($B30="","",VLOOKUP($D30,Opportunities!$B$5:$D$1004,3,FALSE))</f>
        <v/>
      </c>
      <c r="G30" s="8"/>
      <c r="H30" s="12">
        <f>IF($B30="","",$C30+Settings!$C$7)</f>
        <v/>
      </c>
    </row>
    <row r="31" spans="3:8">
      <c r="C31" s="4"/>
      <c r="E31" s="7">
        <f>IF($B31="","",VLOOKUP($D31,Opportunities!$B$5:$D$1004,3,FALSE))</f>
        <v/>
      </c>
      <c r="G31" s="8"/>
      <c r="H31" s="12">
        <f>IF($B31="","",$C31+Settings!$C$7)</f>
        <v/>
      </c>
    </row>
    <row r="32" spans="3:8">
      <c r="C32" s="4"/>
      <c r="E32" s="7">
        <f>IF($B32="","",VLOOKUP($D32,Opportunities!$B$5:$D$1004,3,FALSE))</f>
        <v/>
      </c>
      <c r="G32" s="8"/>
      <c r="H32" s="12">
        <f>IF($B32="","",$C32+Settings!$C$7)</f>
        <v/>
      </c>
    </row>
    <row r="33" spans="3:8">
      <c r="C33" s="4"/>
      <c r="E33" s="7">
        <f>IF($B33="","",VLOOKUP($D33,Opportunities!$B$5:$D$1004,3,FALSE))</f>
        <v/>
      </c>
      <c r="G33" s="8"/>
      <c r="H33" s="12">
        <f>IF($B33="","",$C33+Settings!$C$7)</f>
        <v/>
      </c>
    </row>
    <row r="34" spans="3:8">
      <c r="C34" s="4"/>
      <c r="E34" s="7">
        <f>IF($B34="","",VLOOKUP($D34,Opportunities!$B$5:$D$1004,3,FALSE))</f>
        <v/>
      </c>
      <c r="G34" s="8"/>
      <c r="H34" s="12">
        <f>IF($B34="","",$C34+Settings!$C$7)</f>
        <v/>
      </c>
    </row>
    <row r="35" spans="3:8">
      <c r="C35" s="4"/>
      <c r="E35" s="7">
        <f>IF($B35="","",VLOOKUP($D35,Opportunities!$B$5:$D$1004,3,FALSE))</f>
        <v/>
      </c>
      <c r="G35" s="8"/>
      <c r="H35" s="12">
        <f>IF($B35="","",$C35+Settings!$C$7)</f>
        <v/>
      </c>
    </row>
    <row r="36" spans="3:8">
      <c r="C36" s="4"/>
      <c r="E36" s="7">
        <f>IF($B36="","",VLOOKUP($D36,Opportunities!$B$5:$D$1004,3,FALSE))</f>
        <v/>
      </c>
      <c r="G36" s="8"/>
      <c r="H36" s="12">
        <f>IF($B36="","",$C36+Settings!$C$7)</f>
        <v/>
      </c>
    </row>
    <row r="37" spans="3:8">
      <c r="C37" s="4"/>
      <c r="E37" s="7">
        <f>IF($B37="","",VLOOKUP($D37,Opportunities!$B$5:$D$1004,3,FALSE))</f>
        <v/>
      </c>
      <c r="G37" s="8"/>
      <c r="H37" s="12">
        <f>IF($B37="","",$C37+Settings!$C$7)</f>
        <v/>
      </c>
    </row>
    <row r="38" spans="3:8">
      <c r="C38" s="4"/>
      <c r="E38" s="7">
        <f>IF($B38="","",VLOOKUP($D38,Opportunities!$B$5:$D$1004,3,FALSE))</f>
        <v/>
      </c>
      <c r="G38" s="8"/>
      <c r="H38" s="12">
        <f>IF($B38="","",$C38+Settings!$C$7)</f>
        <v/>
      </c>
    </row>
    <row r="39" spans="3:8">
      <c r="C39" s="4"/>
      <c r="E39" s="7">
        <f>IF($B39="","",VLOOKUP($D39,Opportunities!$B$5:$D$1004,3,FALSE))</f>
        <v/>
      </c>
      <c r="G39" s="8"/>
      <c r="H39" s="12">
        <f>IF($B39="","",$C39+Settings!$C$7)</f>
        <v/>
      </c>
    </row>
    <row r="40" spans="3:8">
      <c r="C40" s="4"/>
      <c r="E40" s="7">
        <f>IF($B40="","",VLOOKUP($D40,Opportunities!$B$5:$D$1004,3,FALSE))</f>
        <v/>
      </c>
      <c r="G40" s="8"/>
      <c r="H40" s="12">
        <f>IF($B40="","",$C40+Settings!$C$7)</f>
        <v/>
      </c>
    </row>
    <row r="41" spans="3:8">
      <c r="C41" s="4"/>
      <c r="E41" s="7">
        <f>IF($B41="","",VLOOKUP($D41,Opportunities!$B$5:$D$1004,3,FALSE))</f>
        <v/>
      </c>
      <c r="G41" s="8"/>
      <c r="H41" s="12">
        <f>IF($B41="","",$C41+Settings!$C$7)</f>
        <v/>
      </c>
    </row>
    <row r="42" spans="3:8">
      <c r="C42" s="4"/>
      <c r="E42" s="7">
        <f>IF($B42="","",VLOOKUP($D42,Opportunities!$B$5:$D$1004,3,FALSE))</f>
        <v/>
      </c>
      <c r="G42" s="8"/>
      <c r="H42" s="12">
        <f>IF($B42="","",$C42+Settings!$C$7)</f>
        <v/>
      </c>
    </row>
    <row r="43" spans="3:8">
      <c r="C43" s="4"/>
      <c r="E43" s="7">
        <f>IF($B43="","",VLOOKUP($D43,Opportunities!$B$5:$D$1004,3,FALSE))</f>
        <v/>
      </c>
      <c r="G43" s="8"/>
      <c r="H43" s="12">
        <f>IF($B43="","",$C43+Settings!$C$7)</f>
        <v/>
      </c>
    </row>
    <row r="44" spans="3:8">
      <c r="C44" s="4"/>
      <c r="E44" s="7">
        <f>IF($B44="","",VLOOKUP($D44,Opportunities!$B$5:$D$1004,3,FALSE))</f>
        <v/>
      </c>
      <c r="G44" s="8"/>
      <c r="H44" s="12">
        <f>IF($B44="","",$C44+Settings!$C$7)</f>
        <v/>
      </c>
    </row>
    <row r="45" spans="3:8">
      <c r="C45" s="4"/>
      <c r="E45" s="7">
        <f>IF($B45="","",VLOOKUP($D45,Opportunities!$B$5:$D$1004,3,FALSE))</f>
        <v/>
      </c>
      <c r="G45" s="8"/>
      <c r="H45" s="12">
        <f>IF($B45="","",$C45+Settings!$C$7)</f>
        <v/>
      </c>
    </row>
    <row r="46" spans="3:8">
      <c r="C46" s="4"/>
      <c r="E46" s="7">
        <f>IF($B46="","",VLOOKUP($D46,Opportunities!$B$5:$D$1004,3,FALSE))</f>
        <v/>
      </c>
      <c r="G46" s="8"/>
      <c r="H46" s="12">
        <f>IF($B46="","",$C46+Settings!$C$7)</f>
        <v/>
      </c>
    </row>
    <row r="47" spans="3:8">
      <c r="C47" s="4"/>
      <c r="E47" s="7">
        <f>IF($B47="","",VLOOKUP($D47,Opportunities!$B$5:$D$1004,3,FALSE))</f>
        <v/>
      </c>
      <c r="G47" s="8"/>
      <c r="H47" s="12">
        <f>IF($B47="","",$C47+Settings!$C$7)</f>
        <v/>
      </c>
    </row>
    <row r="48" spans="3:8">
      <c r="C48" s="4"/>
      <c r="E48" s="7">
        <f>IF($B48="","",VLOOKUP($D48,Opportunities!$B$5:$D$1004,3,FALSE))</f>
        <v/>
      </c>
      <c r="G48" s="8"/>
      <c r="H48" s="12">
        <f>IF($B48="","",$C48+Settings!$C$7)</f>
        <v/>
      </c>
    </row>
    <row r="49" spans="3:8">
      <c r="C49" s="4"/>
      <c r="E49" s="7">
        <f>IF($B49="","",VLOOKUP($D49,Opportunities!$B$5:$D$1004,3,FALSE))</f>
        <v/>
      </c>
      <c r="G49" s="8"/>
      <c r="H49" s="12">
        <f>IF($B49="","",$C49+Settings!$C$7)</f>
        <v/>
      </c>
    </row>
    <row r="50" spans="3:8">
      <c r="C50" s="4"/>
      <c r="E50" s="7">
        <f>IF($B50="","",VLOOKUP($D50,Opportunities!$B$5:$D$1004,3,FALSE))</f>
        <v/>
      </c>
      <c r="G50" s="8"/>
      <c r="H50" s="12">
        <f>IF($B50="","",$C50+Settings!$C$7)</f>
        <v/>
      </c>
    </row>
    <row r="51" spans="3:8">
      <c r="C51" s="4"/>
      <c r="E51" s="7">
        <f>IF($B51="","",VLOOKUP($D51,Opportunities!$B$5:$D$1004,3,FALSE))</f>
        <v/>
      </c>
      <c r="G51" s="8"/>
      <c r="H51" s="12">
        <f>IF($B51="","",$C51+Settings!$C$7)</f>
        <v/>
      </c>
    </row>
    <row r="52" spans="3:8">
      <c r="C52" s="4"/>
      <c r="E52" s="7">
        <f>IF($B52="","",VLOOKUP($D52,Opportunities!$B$5:$D$1004,3,FALSE))</f>
        <v/>
      </c>
      <c r="G52" s="8"/>
      <c r="H52" s="12">
        <f>IF($B52="","",$C52+Settings!$C$7)</f>
        <v/>
      </c>
    </row>
    <row r="53" spans="3:8">
      <c r="C53" s="4"/>
      <c r="E53" s="7">
        <f>IF($B53="","",VLOOKUP($D53,Opportunities!$B$5:$D$1004,3,FALSE))</f>
        <v/>
      </c>
      <c r="G53" s="8"/>
      <c r="H53" s="12">
        <f>IF($B53="","",$C53+Settings!$C$7)</f>
        <v/>
      </c>
    </row>
    <row r="54" spans="3:8">
      <c r="C54" s="4"/>
      <c r="E54" s="7">
        <f>IF($B54="","",VLOOKUP($D54,Opportunities!$B$5:$D$1004,3,FALSE))</f>
        <v/>
      </c>
      <c r="G54" s="8"/>
      <c r="H54" s="12">
        <f>IF($B54="","",$C54+Settings!$C$7)</f>
        <v/>
      </c>
    </row>
    <row r="55" spans="3:8">
      <c r="C55" s="4"/>
      <c r="E55" s="7">
        <f>IF($B55="","",VLOOKUP($D55,Opportunities!$B$5:$D$1004,3,FALSE))</f>
        <v/>
      </c>
      <c r="G55" s="8"/>
      <c r="H55" s="12">
        <f>IF($B55="","",$C55+Settings!$C$7)</f>
        <v/>
      </c>
    </row>
    <row r="56" spans="3:8">
      <c r="C56" s="4"/>
      <c r="E56" s="7">
        <f>IF($B56="","",VLOOKUP($D56,Opportunities!$B$5:$D$1004,3,FALSE))</f>
        <v/>
      </c>
      <c r="G56" s="8"/>
      <c r="H56" s="12">
        <f>IF($B56="","",$C56+Settings!$C$7)</f>
        <v/>
      </c>
    </row>
    <row r="57" spans="3:8">
      <c r="C57" s="4"/>
      <c r="E57" s="7">
        <f>IF($B57="","",VLOOKUP($D57,Opportunities!$B$5:$D$1004,3,FALSE))</f>
        <v/>
      </c>
      <c r="G57" s="8"/>
      <c r="H57" s="12">
        <f>IF($B57="","",$C57+Settings!$C$7)</f>
        <v/>
      </c>
    </row>
    <row r="58" spans="3:8">
      <c r="C58" s="4"/>
      <c r="E58" s="7">
        <f>IF($B58="","",VLOOKUP($D58,Opportunities!$B$5:$D$1004,3,FALSE))</f>
        <v/>
      </c>
      <c r="G58" s="8"/>
      <c r="H58" s="12">
        <f>IF($B58="","",$C58+Settings!$C$7)</f>
        <v/>
      </c>
    </row>
    <row r="59" spans="3:8">
      <c r="C59" s="4"/>
      <c r="E59" s="7">
        <f>IF($B59="","",VLOOKUP($D59,Opportunities!$B$5:$D$1004,3,FALSE))</f>
        <v/>
      </c>
      <c r="G59" s="8"/>
      <c r="H59" s="12">
        <f>IF($B59="","",$C59+Settings!$C$7)</f>
        <v/>
      </c>
    </row>
    <row r="60" spans="3:8">
      <c r="C60" s="4"/>
      <c r="E60" s="7">
        <f>IF($B60="","",VLOOKUP($D60,Opportunities!$B$5:$D$1004,3,FALSE))</f>
        <v/>
      </c>
      <c r="G60" s="8"/>
      <c r="H60" s="12">
        <f>IF($B60="","",$C60+Settings!$C$7)</f>
        <v/>
      </c>
    </row>
    <row r="61" spans="3:8">
      <c r="C61" s="4"/>
      <c r="E61" s="7">
        <f>IF($B61="","",VLOOKUP($D61,Opportunities!$B$5:$D$1004,3,FALSE))</f>
        <v/>
      </c>
      <c r="G61" s="8"/>
      <c r="H61" s="12">
        <f>IF($B61="","",$C61+Settings!$C$7)</f>
        <v/>
      </c>
    </row>
    <row r="62" spans="3:8">
      <c r="C62" s="4"/>
      <c r="E62" s="7">
        <f>IF($B62="","",VLOOKUP($D62,Opportunities!$B$5:$D$1004,3,FALSE))</f>
        <v/>
      </c>
      <c r="G62" s="8"/>
      <c r="H62" s="12">
        <f>IF($B62="","",$C62+Settings!$C$7)</f>
        <v/>
      </c>
    </row>
    <row r="63" spans="3:8">
      <c r="C63" s="4"/>
      <c r="E63" s="7">
        <f>IF($B63="","",VLOOKUP($D63,Opportunities!$B$5:$D$1004,3,FALSE))</f>
        <v/>
      </c>
      <c r="G63" s="8"/>
      <c r="H63" s="12">
        <f>IF($B63="","",$C63+Settings!$C$7)</f>
        <v/>
      </c>
    </row>
    <row r="64" spans="3:8">
      <c r="C64" s="4"/>
      <c r="E64" s="7">
        <f>IF($B64="","",VLOOKUP($D64,Opportunities!$B$5:$D$1004,3,FALSE))</f>
        <v/>
      </c>
      <c r="G64" s="8"/>
      <c r="H64" s="12">
        <f>IF($B64="","",$C64+Settings!$C$7)</f>
        <v/>
      </c>
    </row>
    <row r="65" spans="3:8">
      <c r="C65" s="4"/>
      <c r="E65" s="7">
        <f>IF($B65="","",VLOOKUP($D65,Opportunities!$B$5:$D$1004,3,FALSE))</f>
        <v/>
      </c>
      <c r="G65" s="8"/>
      <c r="H65" s="12">
        <f>IF($B65="","",$C65+Settings!$C$7)</f>
        <v/>
      </c>
    </row>
    <row r="66" spans="3:8">
      <c r="C66" s="4"/>
      <c r="E66" s="7">
        <f>IF($B66="","",VLOOKUP($D66,Opportunities!$B$5:$D$1004,3,FALSE))</f>
        <v/>
      </c>
      <c r="G66" s="8"/>
      <c r="H66" s="12">
        <f>IF($B66="","",$C66+Settings!$C$7)</f>
        <v/>
      </c>
    </row>
    <row r="67" spans="3:8">
      <c r="C67" s="4"/>
      <c r="E67" s="7">
        <f>IF($B67="","",VLOOKUP($D67,Opportunities!$B$5:$D$1004,3,FALSE))</f>
        <v/>
      </c>
      <c r="G67" s="8"/>
      <c r="H67" s="12">
        <f>IF($B67="","",$C67+Settings!$C$7)</f>
        <v/>
      </c>
    </row>
    <row r="68" spans="3:8">
      <c r="C68" s="4"/>
      <c r="E68" s="7">
        <f>IF($B68="","",VLOOKUP($D68,Opportunities!$B$5:$D$1004,3,FALSE))</f>
        <v/>
      </c>
      <c r="G68" s="8"/>
      <c r="H68" s="12">
        <f>IF($B68="","",$C68+Settings!$C$7)</f>
        <v/>
      </c>
    </row>
    <row r="69" spans="3:8">
      <c r="C69" s="4"/>
      <c r="E69" s="7">
        <f>IF($B69="","",VLOOKUP($D69,Opportunities!$B$5:$D$1004,3,FALSE))</f>
        <v/>
      </c>
      <c r="G69" s="8"/>
      <c r="H69" s="12">
        <f>IF($B69="","",$C69+Settings!$C$7)</f>
        <v/>
      </c>
    </row>
    <row r="70" spans="3:8">
      <c r="C70" s="4"/>
      <c r="E70" s="7">
        <f>IF($B70="","",VLOOKUP($D70,Opportunities!$B$5:$D$1004,3,FALSE))</f>
        <v/>
      </c>
      <c r="G70" s="8"/>
      <c r="H70" s="12">
        <f>IF($B70="","",$C70+Settings!$C$7)</f>
        <v/>
      </c>
    </row>
    <row r="71" spans="3:8">
      <c r="C71" s="4"/>
      <c r="E71" s="7">
        <f>IF($B71="","",VLOOKUP($D71,Opportunities!$B$5:$D$1004,3,FALSE))</f>
        <v/>
      </c>
      <c r="G71" s="8"/>
      <c r="H71" s="12">
        <f>IF($B71="","",$C71+Settings!$C$7)</f>
        <v/>
      </c>
    </row>
    <row r="72" spans="3:8">
      <c r="C72" s="4"/>
      <c r="E72" s="7">
        <f>IF($B72="","",VLOOKUP($D72,Opportunities!$B$5:$D$1004,3,FALSE))</f>
        <v/>
      </c>
      <c r="G72" s="8"/>
      <c r="H72" s="12">
        <f>IF($B72="","",$C72+Settings!$C$7)</f>
        <v/>
      </c>
    </row>
    <row r="73" spans="3:8">
      <c r="C73" s="4"/>
      <c r="E73" s="7">
        <f>IF($B73="","",VLOOKUP($D73,Opportunities!$B$5:$D$1004,3,FALSE))</f>
        <v/>
      </c>
      <c r="G73" s="8"/>
      <c r="H73" s="12">
        <f>IF($B73="","",$C73+Settings!$C$7)</f>
        <v/>
      </c>
    </row>
    <row r="74" spans="3:8">
      <c r="C74" s="4"/>
      <c r="E74" s="7">
        <f>IF($B74="","",VLOOKUP($D74,Opportunities!$B$5:$D$1004,3,FALSE))</f>
        <v/>
      </c>
      <c r="G74" s="8"/>
      <c r="H74" s="12">
        <f>IF($B74="","",$C74+Settings!$C$7)</f>
        <v/>
      </c>
    </row>
    <row r="75" spans="3:8">
      <c r="C75" s="4"/>
      <c r="E75" s="7">
        <f>IF($B75="","",VLOOKUP($D75,Opportunities!$B$5:$D$1004,3,FALSE))</f>
        <v/>
      </c>
      <c r="G75" s="8"/>
      <c r="H75" s="12">
        <f>IF($B75="","",$C75+Settings!$C$7)</f>
        <v/>
      </c>
    </row>
    <row r="76" spans="3:8">
      <c r="C76" s="4"/>
      <c r="E76" s="7">
        <f>IF($B76="","",VLOOKUP($D76,Opportunities!$B$5:$D$1004,3,FALSE))</f>
        <v/>
      </c>
      <c r="G76" s="8"/>
      <c r="H76" s="12">
        <f>IF($B76="","",$C76+Settings!$C$7)</f>
        <v/>
      </c>
    </row>
    <row r="77" spans="3:8">
      <c r="C77" s="4"/>
      <c r="E77" s="7">
        <f>IF($B77="","",VLOOKUP($D77,Opportunities!$B$5:$D$1004,3,FALSE))</f>
        <v/>
      </c>
      <c r="G77" s="8"/>
      <c r="H77" s="12">
        <f>IF($B77="","",$C77+Settings!$C$7)</f>
        <v/>
      </c>
    </row>
    <row r="78" spans="3:8">
      <c r="C78" s="4"/>
      <c r="E78" s="7">
        <f>IF($B78="","",VLOOKUP($D78,Opportunities!$B$5:$D$1004,3,FALSE))</f>
        <v/>
      </c>
      <c r="G78" s="8"/>
      <c r="H78" s="12">
        <f>IF($B78="","",$C78+Settings!$C$7)</f>
        <v/>
      </c>
    </row>
    <row r="79" spans="3:8">
      <c r="C79" s="4"/>
      <c r="E79" s="7">
        <f>IF($B79="","",VLOOKUP($D79,Opportunities!$B$5:$D$1004,3,FALSE))</f>
        <v/>
      </c>
      <c r="G79" s="8"/>
      <c r="H79" s="12">
        <f>IF($B79="","",$C79+Settings!$C$7)</f>
        <v/>
      </c>
    </row>
    <row r="80" spans="3:8">
      <c r="C80" s="4"/>
      <c r="E80" s="7">
        <f>IF($B80="","",VLOOKUP($D80,Opportunities!$B$5:$D$1004,3,FALSE))</f>
        <v/>
      </c>
      <c r="G80" s="8"/>
      <c r="H80" s="12">
        <f>IF($B80="","",$C80+Settings!$C$7)</f>
        <v/>
      </c>
    </row>
    <row r="81" spans="3:8">
      <c r="C81" s="4"/>
      <c r="E81" s="7">
        <f>IF($B81="","",VLOOKUP($D81,Opportunities!$B$5:$D$1004,3,FALSE))</f>
        <v/>
      </c>
      <c r="G81" s="8"/>
      <c r="H81" s="12">
        <f>IF($B81="","",$C81+Settings!$C$7)</f>
        <v/>
      </c>
    </row>
    <row r="82" spans="3:8">
      <c r="C82" s="4"/>
      <c r="E82" s="7">
        <f>IF($B82="","",VLOOKUP($D82,Opportunities!$B$5:$D$1004,3,FALSE))</f>
        <v/>
      </c>
      <c r="G82" s="8"/>
      <c r="H82" s="12">
        <f>IF($B82="","",$C82+Settings!$C$7)</f>
        <v/>
      </c>
    </row>
    <row r="83" spans="3:8">
      <c r="C83" s="4"/>
      <c r="E83" s="7">
        <f>IF($B83="","",VLOOKUP($D83,Opportunities!$B$5:$D$1004,3,FALSE))</f>
        <v/>
      </c>
      <c r="G83" s="8"/>
      <c r="H83" s="12">
        <f>IF($B83="","",$C83+Settings!$C$7)</f>
        <v/>
      </c>
    </row>
    <row r="84" spans="3:8">
      <c r="C84" s="4"/>
      <c r="E84" s="7">
        <f>IF($B84="","",VLOOKUP($D84,Opportunities!$B$5:$D$1004,3,FALSE))</f>
        <v/>
      </c>
      <c r="G84" s="8"/>
      <c r="H84" s="12">
        <f>IF($B84="","",$C84+Settings!$C$7)</f>
        <v/>
      </c>
    </row>
    <row r="85" spans="3:8">
      <c r="C85" s="4"/>
      <c r="E85" s="7">
        <f>IF($B85="","",VLOOKUP($D85,Opportunities!$B$5:$D$1004,3,FALSE))</f>
        <v/>
      </c>
      <c r="G85" s="8"/>
      <c r="H85" s="12">
        <f>IF($B85="","",$C85+Settings!$C$7)</f>
        <v/>
      </c>
    </row>
    <row r="86" spans="3:8">
      <c r="C86" s="4"/>
      <c r="E86" s="7">
        <f>IF($B86="","",VLOOKUP($D86,Opportunities!$B$5:$D$1004,3,FALSE))</f>
        <v/>
      </c>
      <c r="G86" s="8"/>
      <c r="H86" s="12">
        <f>IF($B86="","",$C86+Settings!$C$7)</f>
        <v/>
      </c>
    </row>
    <row r="87" spans="3:8">
      <c r="C87" s="4"/>
      <c r="E87" s="7">
        <f>IF($B87="","",VLOOKUP($D87,Opportunities!$B$5:$D$1004,3,FALSE))</f>
        <v/>
      </c>
      <c r="G87" s="8"/>
      <c r="H87" s="12">
        <f>IF($B87="","",$C87+Settings!$C$7)</f>
        <v/>
      </c>
    </row>
    <row r="88" spans="3:8">
      <c r="C88" s="4"/>
      <c r="E88" s="7">
        <f>IF($B88="","",VLOOKUP($D88,Opportunities!$B$5:$D$1004,3,FALSE))</f>
        <v/>
      </c>
      <c r="G88" s="8"/>
      <c r="H88" s="12">
        <f>IF($B88="","",$C88+Settings!$C$7)</f>
        <v/>
      </c>
    </row>
    <row r="89" spans="3:8">
      <c r="C89" s="4"/>
      <c r="E89" s="7">
        <f>IF($B89="","",VLOOKUP($D89,Opportunities!$B$5:$D$1004,3,FALSE))</f>
        <v/>
      </c>
      <c r="G89" s="8"/>
      <c r="H89" s="12">
        <f>IF($B89="","",$C89+Settings!$C$7)</f>
        <v/>
      </c>
    </row>
    <row r="90" spans="3:8">
      <c r="C90" s="4"/>
      <c r="E90" s="7">
        <f>IF($B90="","",VLOOKUP($D90,Opportunities!$B$5:$D$1004,3,FALSE))</f>
        <v/>
      </c>
      <c r="G90" s="8"/>
      <c r="H90" s="12">
        <f>IF($B90="","",$C90+Settings!$C$7)</f>
        <v/>
      </c>
    </row>
    <row r="91" spans="3:8">
      <c r="C91" s="4"/>
      <c r="E91" s="7">
        <f>IF($B91="","",VLOOKUP($D91,Opportunities!$B$5:$D$1004,3,FALSE))</f>
        <v/>
      </c>
      <c r="G91" s="8"/>
      <c r="H91" s="12">
        <f>IF($B91="","",$C91+Settings!$C$7)</f>
        <v/>
      </c>
    </row>
    <row r="92" spans="3:8">
      <c r="C92" s="4"/>
      <c r="E92" s="7">
        <f>IF($B92="","",VLOOKUP($D92,Opportunities!$B$5:$D$1004,3,FALSE))</f>
        <v/>
      </c>
      <c r="G92" s="8"/>
      <c r="H92" s="12">
        <f>IF($B92="","",$C92+Settings!$C$7)</f>
        <v/>
      </c>
    </row>
    <row r="93" spans="3:8">
      <c r="C93" s="4"/>
      <c r="E93" s="7">
        <f>IF($B93="","",VLOOKUP($D93,Opportunities!$B$5:$D$1004,3,FALSE))</f>
        <v/>
      </c>
      <c r="G93" s="8"/>
      <c r="H93" s="12">
        <f>IF($B93="","",$C93+Settings!$C$7)</f>
        <v/>
      </c>
    </row>
    <row r="94" spans="3:8">
      <c r="C94" s="4"/>
      <c r="E94" s="7">
        <f>IF($B94="","",VLOOKUP($D94,Opportunities!$B$5:$D$1004,3,FALSE))</f>
        <v/>
      </c>
      <c r="G94" s="8"/>
      <c r="H94" s="12">
        <f>IF($B94="","",$C94+Settings!$C$7)</f>
        <v/>
      </c>
    </row>
    <row r="95" spans="3:8">
      <c r="C95" s="4"/>
      <c r="E95" s="7">
        <f>IF($B95="","",VLOOKUP($D95,Opportunities!$B$5:$D$1004,3,FALSE))</f>
        <v/>
      </c>
      <c r="G95" s="8"/>
      <c r="H95" s="12">
        <f>IF($B95="","",$C95+Settings!$C$7)</f>
        <v/>
      </c>
    </row>
    <row r="96" spans="3:8">
      <c r="C96" s="4"/>
      <c r="E96" s="7">
        <f>IF($B96="","",VLOOKUP($D96,Opportunities!$B$5:$D$1004,3,FALSE))</f>
        <v/>
      </c>
      <c r="G96" s="8"/>
      <c r="H96" s="12">
        <f>IF($B96="","",$C96+Settings!$C$7)</f>
        <v/>
      </c>
    </row>
    <row r="97" spans="3:8">
      <c r="C97" s="4"/>
      <c r="E97" s="7">
        <f>IF($B97="","",VLOOKUP($D97,Opportunities!$B$5:$D$1004,3,FALSE))</f>
        <v/>
      </c>
      <c r="G97" s="8"/>
      <c r="H97" s="12">
        <f>IF($B97="","",$C97+Settings!$C$7)</f>
        <v/>
      </c>
    </row>
    <row r="98" spans="3:8">
      <c r="C98" s="4"/>
      <c r="E98" s="7">
        <f>IF($B98="","",VLOOKUP($D98,Opportunities!$B$5:$D$1004,3,FALSE))</f>
        <v/>
      </c>
      <c r="G98" s="8"/>
      <c r="H98" s="12">
        <f>IF($B98="","",$C98+Settings!$C$7)</f>
        <v/>
      </c>
    </row>
    <row r="99" spans="3:8">
      <c r="C99" s="4"/>
      <c r="E99" s="7">
        <f>IF($B99="","",VLOOKUP($D99,Opportunities!$B$5:$D$1004,3,FALSE))</f>
        <v/>
      </c>
      <c r="G99" s="8"/>
      <c r="H99" s="12">
        <f>IF($B99="","",$C99+Settings!$C$7)</f>
        <v/>
      </c>
    </row>
    <row r="100" spans="3:8">
      <c r="C100" s="4"/>
      <c r="E100" s="7">
        <f>IF($B100="","",VLOOKUP($D100,Opportunities!$B$5:$D$1004,3,FALSE))</f>
        <v/>
      </c>
      <c r="G100" s="8"/>
      <c r="H100" s="12">
        <f>IF($B100="","",$C100+Settings!$C$7)</f>
        <v/>
      </c>
    </row>
    <row r="101" spans="3:8">
      <c r="C101" s="4"/>
      <c r="E101" s="7">
        <f>IF($B101="","",VLOOKUP($D101,Opportunities!$B$5:$D$1004,3,FALSE))</f>
        <v/>
      </c>
      <c r="G101" s="8"/>
      <c r="H101" s="12">
        <f>IF($B101="","",$C101+Settings!$C$7)</f>
        <v/>
      </c>
    </row>
    <row r="102" spans="3:8">
      <c r="C102" s="4"/>
      <c r="E102" s="7">
        <f>IF($B102="","",VLOOKUP($D102,Opportunities!$B$5:$D$1004,3,FALSE))</f>
        <v/>
      </c>
      <c r="G102" s="8"/>
      <c r="H102" s="12">
        <f>IF($B102="","",$C102+Settings!$C$7)</f>
        <v/>
      </c>
    </row>
    <row r="103" spans="3:8">
      <c r="C103" s="4"/>
      <c r="E103" s="7">
        <f>IF($B103="","",VLOOKUP($D103,Opportunities!$B$5:$D$1004,3,FALSE))</f>
        <v/>
      </c>
      <c r="G103" s="8"/>
      <c r="H103" s="12">
        <f>IF($B103="","",$C103+Settings!$C$7)</f>
        <v/>
      </c>
    </row>
    <row r="104" spans="3:8">
      <c r="C104" s="4"/>
      <c r="E104" s="7">
        <f>IF($B104="","",VLOOKUP($D104,Opportunities!$B$5:$D$1004,3,FALSE))</f>
        <v/>
      </c>
      <c r="G104" s="8"/>
      <c r="H104" s="12">
        <f>IF($B104="","",$C104+Settings!$C$7)</f>
        <v/>
      </c>
    </row>
    <row r="105" spans="3:8">
      <c r="C105" s="4"/>
      <c r="E105" s="7">
        <f>IF($B105="","",VLOOKUP($D105,Opportunities!$B$5:$D$1004,3,FALSE))</f>
        <v/>
      </c>
      <c r="G105" s="8"/>
      <c r="H105" s="12">
        <f>IF($B105="","",$C105+Settings!$C$7)</f>
        <v/>
      </c>
    </row>
    <row r="106" spans="3:8">
      <c r="C106" s="4"/>
      <c r="E106" s="7">
        <f>IF($B106="","",VLOOKUP($D106,Opportunities!$B$5:$D$1004,3,FALSE))</f>
        <v/>
      </c>
      <c r="G106" s="8"/>
      <c r="H106" s="12">
        <f>IF($B106="","",$C106+Settings!$C$7)</f>
        <v/>
      </c>
    </row>
    <row r="107" spans="3:8">
      <c r="C107" s="4"/>
      <c r="E107" s="7">
        <f>IF($B107="","",VLOOKUP($D107,Opportunities!$B$5:$D$1004,3,FALSE))</f>
        <v/>
      </c>
      <c r="G107" s="8"/>
      <c r="H107" s="12">
        <f>IF($B107="","",$C107+Settings!$C$7)</f>
        <v/>
      </c>
    </row>
    <row r="108" spans="3:8">
      <c r="C108" s="4"/>
      <c r="E108" s="7">
        <f>IF($B108="","",VLOOKUP($D108,Opportunities!$B$5:$D$1004,3,FALSE))</f>
        <v/>
      </c>
      <c r="G108" s="8"/>
      <c r="H108" s="12">
        <f>IF($B108="","",$C108+Settings!$C$7)</f>
        <v/>
      </c>
    </row>
    <row r="109" spans="3:8">
      <c r="C109" s="4"/>
      <c r="E109" s="7">
        <f>IF($B109="","",VLOOKUP($D109,Opportunities!$B$5:$D$1004,3,FALSE))</f>
        <v/>
      </c>
      <c r="G109" s="8"/>
      <c r="H109" s="12">
        <f>IF($B109="","",$C109+Settings!$C$7)</f>
        <v/>
      </c>
    </row>
    <row r="110" spans="3:8">
      <c r="C110" s="4"/>
      <c r="E110" s="7">
        <f>IF($B110="","",VLOOKUP($D110,Opportunities!$B$5:$D$1004,3,FALSE))</f>
        <v/>
      </c>
      <c r="G110" s="8"/>
      <c r="H110" s="12">
        <f>IF($B110="","",$C110+Settings!$C$7)</f>
        <v/>
      </c>
    </row>
    <row r="111" spans="3:8">
      <c r="C111" s="4"/>
      <c r="E111" s="7">
        <f>IF($B111="","",VLOOKUP($D111,Opportunities!$B$5:$D$1004,3,FALSE))</f>
        <v/>
      </c>
      <c r="G111" s="8"/>
      <c r="H111" s="12">
        <f>IF($B111="","",$C111+Settings!$C$7)</f>
        <v/>
      </c>
    </row>
    <row r="112" spans="3:8">
      <c r="C112" s="4"/>
      <c r="E112" s="7">
        <f>IF($B112="","",VLOOKUP($D112,Opportunities!$B$5:$D$1004,3,FALSE))</f>
        <v/>
      </c>
      <c r="G112" s="8"/>
      <c r="H112" s="12">
        <f>IF($B112="","",$C112+Settings!$C$7)</f>
        <v/>
      </c>
    </row>
    <row r="113" spans="3:8">
      <c r="C113" s="4"/>
      <c r="E113" s="7">
        <f>IF($B113="","",VLOOKUP($D113,Opportunities!$B$5:$D$1004,3,FALSE))</f>
        <v/>
      </c>
      <c r="G113" s="8"/>
      <c r="H113" s="12">
        <f>IF($B113="","",$C113+Settings!$C$7)</f>
        <v/>
      </c>
    </row>
    <row r="114" spans="3:8">
      <c r="C114" s="4"/>
      <c r="E114" s="7">
        <f>IF($B114="","",VLOOKUP($D114,Opportunities!$B$5:$D$1004,3,FALSE))</f>
        <v/>
      </c>
      <c r="G114" s="8"/>
      <c r="H114" s="12">
        <f>IF($B114="","",$C114+Settings!$C$7)</f>
        <v/>
      </c>
    </row>
    <row r="115" spans="3:8">
      <c r="C115" s="4"/>
      <c r="E115" s="7">
        <f>IF($B115="","",VLOOKUP($D115,Opportunities!$B$5:$D$1004,3,FALSE))</f>
        <v/>
      </c>
      <c r="G115" s="8"/>
      <c r="H115" s="12">
        <f>IF($B115="","",$C115+Settings!$C$7)</f>
        <v/>
      </c>
    </row>
    <row r="116" spans="3:8">
      <c r="C116" s="4"/>
      <c r="E116" s="7">
        <f>IF($B116="","",VLOOKUP($D116,Opportunities!$B$5:$D$1004,3,FALSE))</f>
        <v/>
      </c>
      <c r="G116" s="8"/>
      <c r="H116" s="12">
        <f>IF($B116="","",$C116+Settings!$C$7)</f>
        <v/>
      </c>
    </row>
    <row r="117" spans="3:8">
      <c r="C117" s="4"/>
      <c r="E117" s="7">
        <f>IF($B117="","",VLOOKUP($D117,Opportunities!$B$5:$D$1004,3,FALSE))</f>
        <v/>
      </c>
      <c r="G117" s="8"/>
      <c r="H117" s="12">
        <f>IF($B117="","",$C117+Settings!$C$7)</f>
        <v/>
      </c>
    </row>
    <row r="118" spans="3:8">
      <c r="C118" s="4"/>
      <c r="E118" s="7">
        <f>IF($B118="","",VLOOKUP($D118,Opportunities!$B$5:$D$1004,3,FALSE))</f>
        <v/>
      </c>
      <c r="G118" s="8"/>
      <c r="H118" s="12">
        <f>IF($B118="","",$C118+Settings!$C$7)</f>
        <v/>
      </c>
    </row>
    <row r="119" spans="3:8">
      <c r="C119" s="4"/>
      <c r="E119" s="7">
        <f>IF($B119="","",VLOOKUP($D119,Opportunities!$B$5:$D$1004,3,FALSE))</f>
        <v/>
      </c>
      <c r="G119" s="8"/>
      <c r="H119" s="12">
        <f>IF($B119="","",$C119+Settings!$C$7)</f>
        <v/>
      </c>
    </row>
    <row r="120" spans="3:8">
      <c r="C120" s="4"/>
      <c r="E120" s="7">
        <f>IF($B120="","",VLOOKUP($D120,Opportunities!$B$5:$D$1004,3,FALSE))</f>
        <v/>
      </c>
      <c r="G120" s="8"/>
      <c r="H120" s="12">
        <f>IF($B120="","",$C120+Settings!$C$7)</f>
        <v/>
      </c>
    </row>
    <row r="121" spans="3:8">
      <c r="C121" s="4"/>
      <c r="E121" s="7">
        <f>IF($B121="","",VLOOKUP($D121,Opportunities!$B$5:$D$1004,3,FALSE))</f>
        <v/>
      </c>
      <c r="G121" s="8"/>
      <c r="H121" s="12">
        <f>IF($B121="","",$C121+Settings!$C$7)</f>
        <v/>
      </c>
    </row>
    <row r="122" spans="3:8">
      <c r="C122" s="4"/>
      <c r="E122" s="7">
        <f>IF($B122="","",VLOOKUP($D122,Opportunities!$B$5:$D$1004,3,FALSE))</f>
        <v/>
      </c>
      <c r="G122" s="8"/>
      <c r="H122" s="12">
        <f>IF($B122="","",$C122+Settings!$C$7)</f>
        <v/>
      </c>
    </row>
    <row r="123" spans="3:8">
      <c r="C123" s="4"/>
      <c r="E123" s="7">
        <f>IF($B123="","",VLOOKUP($D123,Opportunities!$B$5:$D$1004,3,FALSE))</f>
        <v/>
      </c>
      <c r="G123" s="8"/>
      <c r="H123" s="12">
        <f>IF($B123="","",$C123+Settings!$C$7)</f>
        <v/>
      </c>
    </row>
    <row r="124" spans="3:8">
      <c r="C124" s="4"/>
      <c r="E124" s="7">
        <f>IF($B124="","",VLOOKUP($D124,Opportunities!$B$5:$D$1004,3,FALSE))</f>
        <v/>
      </c>
      <c r="G124" s="8"/>
      <c r="H124" s="12">
        <f>IF($B124="","",$C124+Settings!$C$7)</f>
        <v/>
      </c>
    </row>
    <row r="125" spans="3:8">
      <c r="C125" s="4"/>
      <c r="E125" s="7">
        <f>IF($B125="","",VLOOKUP($D125,Opportunities!$B$5:$D$1004,3,FALSE))</f>
        <v/>
      </c>
      <c r="G125" s="8"/>
      <c r="H125" s="12">
        <f>IF($B125="","",$C125+Settings!$C$7)</f>
        <v/>
      </c>
    </row>
    <row r="126" spans="3:8">
      <c r="C126" s="4"/>
      <c r="E126" s="7">
        <f>IF($B126="","",VLOOKUP($D126,Opportunities!$B$5:$D$1004,3,FALSE))</f>
        <v/>
      </c>
      <c r="G126" s="8"/>
      <c r="H126" s="12">
        <f>IF($B126="","",$C126+Settings!$C$7)</f>
        <v/>
      </c>
    </row>
    <row r="127" spans="3:8">
      <c r="C127" s="4"/>
      <c r="E127" s="7">
        <f>IF($B127="","",VLOOKUP($D127,Opportunities!$B$5:$D$1004,3,FALSE))</f>
        <v/>
      </c>
      <c r="G127" s="8"/>
      <c r="H127" s="12">
        <f>IF($B127="","",$C127+Settings!$C$7)</f>
        <v/>
      </c>
    </row>
    <row r="128" spans="3:8">
      <c r="C128" s="4"/>
      <c r="E128" s="7">
        <f>IF($B128="","",VLOOKUP($D128,Opportunities!$B$5:$D$1004,3,FALSE))</f>
        <v/>
      </c>
      <c r="G128" s="8"/>
      <c r="H128" s="12">
        <f>IF($B128="","",$C128+Settings!$C$7)</f>
        <v/>
      </c>
    </row>
    <row r="129" spans="3:8">
      <c r="C129" s="4"/>
      <c r="E129" s="7">
        <f>IF($B129="","",VLOOKUP($D129,Opportunities!$B$5:$D$1004,3,FALSE))</f>
        <v/>
      </c>
      <c r="G129" s="8"/>
      <c r="H129" s="12">
        <f>IF($B129="","",$C129+Settings!$C$7)</f>
        <v/>
      </c>
    </row>
    <row r="130" spans="3:8">
      <c r="C130" s="4"/>
      <c r="E130" s="7">
        <f>IF($B130="","",VLOOKUP($D130,Opportunities!$B$5:$D$1004,3,FALSE))</f>
        <v/>
      </c>
      <c r="G130" s="8"/>
      <c r="H130" s="12">
        <f>IF($B130="","",$C130+Settings!$C$7)</f>
        <v/>
      </c>
    </row>
    <row r="131" spans="3:8">
      <c r="C131" s="4"/>
      <c r="E131" s="7">
        <f>IF($B131="","",VLOOKUP($D131,Opportunities!$B$5:$D$1004,3,FALSE))</f>
        <v/>
      </c>
      <c r="G131" s="8"/>
      <c r="H131" s="12">
        <f>IF($B131="","",$C131+Settings!$C$7)</f>
        <v/>
      </c>
    </row>
    <row r="132" spans="3:8">
      <c r="C132" s="4"/>
      <c r="E132" s="7">
        <f>IF($B132="","",VLOOKUP($D132,Opportunities!$B$5:$D$1004,3,FALSE))</f>
        <v/>
      </c>
      <c r="G132" s="8"/>
      <c r="H132" s="12">
        <f>IF($B132="","",$C132+Settings!$C$7)</f>
        <v/>
      </c>
    </row>
    <row r="133" spans="3:8">
      <c r="C133" s="4"/>
      <c r="E133" s="7">
        <f>IF($B133="","",VLOOKUP($D133,Opportunities!$B$5:$D$1004,3,FALSE))</f>
        <v/>
      </c>
      <c r="G133" s="8"/>
      <c r="H133" s="12">
        <f>IF($B133="","",$C133+Settings!$C$7)</f>
        <v/>
      </c>
    </row>
    <row r="134" spans="3:8">
      <c r="C134" s="4"/>
      <c r="E134" s="7">
        <f>IF($B134="","",VLOOKUP($D134,Opportunities!$B$5:$D$1004,3,FALSE))</f>
        <v/>
      </c>
      <c r="G134" s="8"/>
      <c r="H134" s="12">
        <f>IF($B134="","",$C134+Settings!$C$7)</f>
        <v/>
      </c>
    </row>
    <row r="135" spans="3:8">
      <c r="C135" s="4"/>
      <c r="E135" s="7">
        <f>IF($B135="","",VLOOKUP($D135,Opportunities!$B$5:$D$1004,3,FALSE))</f>
        <v/>
      </c>
      <c r="G135" s="8"/>
      <c r="H135" s="12">
        <f>IF($B135="","",$C135+Settings!$C$7)</f>
        <v/>
      </c>
    </row>
    <row r="136" spans="3:8">
      <c r="C136" s="4"/>
      <c r="E136" s="7">
        <f>IF($B136="","",VLOOKUP($D136,Opportunities!$B$5:$D$1004,3,FALSE))</f>
        <v/>
      </c>
      <c r="G136" s="8"/>
      <c r="H136" s="12">
        <f>IF($B136="","",$C136+Settings!$C$7)</f>
        <v/>
      </c>
    </row>
    <row r="137" spans="3:8">
      <c r="C137" s="4"/>
      <c r="E137" s="7">
        <f>IF($B137="","",VLOOKUP($D137,Opportunities!$B$5:$D$1004,3,FALSE))</f>
        <v/>
      </c>
      <c r="G137" s="8"/>
      <c r="H137" s="12">
        <f>IF($B137="","",$C137+Settings!$C$7)</f>
        <v/>
      </c>
    </row>
    <row r="138" spans="3:8">
      <c r="C138" s="4"/>
      <c r="E138" s="7">
        <f>IF($B138="","",VLOOKUP($D138,Opportunities!$B$5:$D$1004,3,FALSE))</f>
        <v/>
      </c>
      <c r="G138" s="8"/>
      <c r="H138" s="12">
        <f>IF($B138="","",$C138+Settings!$C$7)</f>
        <v/>
      </c>
    </row>
    <row r="139" spans="3:8">
      <c r="C139" s="4"/>
      <c r="E139" s="7">
        <f>IF($B139="","",VLOOKUP($D139,Opportunities!$B$5:$D$1004,3,FALSE))</f>
        <v/>
      </c>
      <c r="G139" s="8"/>
      <c r="H139" s="12">
        <f>IF($B139="","",$C139+Settings!$C$7)</f>
        <v/>
      </c>
    </row>
    <row r="140" spans="3:8">
      <c r="C140" s="4"/>
      <c r="E140" s="7">
        <f>IF($B140="","",VLOOKUP($D140,Opportunities!$B$5:$D$1004,3,FALSE))</f>
        <v/>
      </c>
      <c r="G140" s="8"/>
      <c r="H140" s="12">
        <f>IF($B140="","",$C140+Settings!$C$7)</f>
        <v/>
      </c>
    </row>
    <row r="141" spans="3:8">
      <c r="C141" s="4"/>
      <c r="E141" s="7">
        <f>IF($B141="","",VLOOKUP($D141,Opportunities!$B$5:$D$1004,3,FALSE))</f>
        <v/>
      </c>
      <c r="G141" s="8"/>
      <c r="H141" s="12">
        <f>IF($B141="","",$C141+Settings!$C$7)</f>
        <v/>
      </c>
    </row>
    <row r="142" spans="3:8">
      <c r="C142" s="4"/>
      <c r="E142" s="7">
        <f>IF($B142="","",VLOOKUP($D142,Opportunities!$B$5:$D$1004,3,FALSE))</f>
        <v/>
      </c>
      <c r="G142" s="8"/>
      <c r="H142" s="12">
        <f>IF($B142="","",$C142+Settings!$C$7)</f>
        <v/>
      </c>
    </row>
    <row r="143" spans="3:8">
      <c r="C143" s="4"/>
      <c r="E143" s="7">
        <f>IF($B143="","",VLOOKUP($D143,Opportunities!$B$5:$D$1004,3,FALSE))</f>
        <v/>
      </c>
      <c r="G143" s="8"/>
      <c r="H143" s="12">
        <f>IF($B143="","",$C143+Settings!$C$7)</f>
        <v/>
      </c>
    </row>
    <row r="144" spans="3:8">
      <c r="C144" s="4"/>
      <c r="E144" s="7">
        <f>IF($B144="","",VLOOKUP($D144,Opportunities!$B$5:$D$1004,3,FALSE))</f>
        <v/>
      </c>
      <c r="G144" s="8"/>
      <c r="H144" s="12">
        <f>IF($B144="","",$C144+Settings!$C$7)</f>
        <v/>
      </c>
    </row>
    <row r="145" spans="3:8">
      <c r="C145" s="4"/>
      <c r="E145" s="7">
        <f>IF($B145="","",VLOOKUP($D145,Opportunities!$B$5:$D$1004,3,FALSE))</f>
        <v/>
      </c>
      <c r="G145" s="8"/>
      <c r="H145" s="12">
        <f>IF($B145="","",$C145+Settings!$C$7)</f>
        <v/>
      </c>
    </row>
    <row r="146" spans="3:8">
      <c r="C146" s="4"/>
      <c r="E146" s="7">
        <f>IF($B146="","",VLOOKUP($D146,Opportunities!$B$5:$D$1004,3,FALSE))</f>
        <v/>
      </c>
      <c r="G146" s="8"/>
      <c r="H146" s="12">
        <f>IF($B146="","",$C146+Settings!$C$7)</f>
        <v/>
      </c>
    </row>
    <row r="147" spans="3:8">
      <c r="C147" s="4"/>
      <c r="E147" s="7">
        <f>IF($B147="","",VLOOKUP($D147,Opportunities!$B$5:$D$1004,3,FALSE))</f>
        <v/>
      </c>
      <c r="G147" s="8"/>
      <c r="H147" s="12">
        <f>IF($B147="","",$C147+Settings!$C$7)</f>
        <v/>
      </c>
    </row>
    <row r="148" spans="3:8">
      <c r="C148" s="4"/>
      <c r="E148" s="7">
        <f>IF($B148="","",VLOOKUP($D148,Opportunities!$B$5:$D$1004,3,FALSE))</f>
        <v/>
      </c>
      <c r="G148" s="8"/>
      <c r="H148" s="12">
        <f>IF($B148="","",$C148+Settings!$C$7)</f>
        <v/>
      </c>
    </row>
    <row r="149" spans="3:8">
      <c r="C149" s="4"/>
      <c r="E149" s="7">
        <f>IF($B149="","",VLOOKUP($D149,Opportunities!$B$5:$D$1004,3,FALSE))</f>
        <v/>
      </c>
      <c r="G149" s="8"/>
      <c r="H149" s="12">
        <f>IF($B149="","",$C149+Settings!$C$7)</f>
        <v/>
      </c>
    </row>
    <row r="150" spans="3:8">
      <c r="C150" s="4"/>
      <c r="E150" s="7">
        <f>IF($B150="","",VLOOKUP($D150,Opportunities!$B$5:$D$1004,3,FALSE))</f>
        <v/>
      </c>
      <c r="G150" s="8"/>
      <c r="H150" s="12">
        <f>IF($B150="","",$C150+Settings!$C$7)</f>
        <v/>
      </c>
    </row>
    <row r="151" spans="3:8">
      <c r="C151" s="4"/>
      <c r="E151" s="7">
        <f>IF($B151="","",VLOOKUP($D151,Opportunities!$B$5:$D$1004,3,FALSE))</f>
        <v/>
      </c>
      <c r="G151" s="8"/>
      <c r="H151" s="12">
        <f>IF($B151="","",$C151+Settings!$C$7)</f>
        <v/>
      </c>
    </row>
    <row r="152" spans="3:8">
      <c r="C152" s="4"/>
      <c r="E152" s="7">
        <f>IF($B152="","",VLOOKUP($D152,Opportunities!$B$5:$D$1004,3,FALSE))</f>
        <v/>
      </c>
      <c r="G152" s="8"/>
      <c r="H152" s="12">
        <f>IF($B152="","",$C152+Settings!$C$7)</f>
        <v/>
      </c>
    </row>
    <row r="153" spans="3:8">
      <c r="C153" s="4"/>
      <c r="E153" s="7">
        <f>IF($B153="","",VLOOKUP($D153,Opportunities!$B$5:$D$1004,3,FALSE))</f>
        <v/>
      </c>
      <c r="G153" s="8"/>
      <c r="H153" s="12">
        <f>IF($B153="","",$C153+Settings!$C$7)</f>
        <v/>
      </c>
    </row>
    <row r="154" spans="3:8">
      <c r="C154" s="4"/>
      <c r="E154" s="7">
        <f>IF($B154="","",VLOOKUP($D154,Opportunities!$B$5:$D$1004,3,FALSE))</f>
        <v/>
      </c>
      <c r="G154" s="8"/>
      <c r="H154" s="12">
        <f>IF($B154="","",$C154+Settings!$C$7)</f>
        <v/>
      </c>
    </row>
    <row r="155" spans="3:8">
      <c r="C155" s="4"/>
      <c r="E155" s="7">
        <f>IF($B155="","",VLOOKUP($D155,Opportunities!$B$5:$D$1004,3,FALSE))</f>
        <v/>
      </c>
      <c r="G155" s="8"/>
      <c r="H155" s="12">
        <f>IF($B155="","",$C155+Settings!$C$7)</f>
        <v/>
      </c>
    </row>
    <row r="156" spans="3:8">
      <c r="C156" s="4"/>
      <c r="E156" s="7">
        <f>IF($B156="","",VLOOKUP($D156,Opportunities!$B$5:$D$1004,3,FALSE))</f>
        <v/>
      </c>
      <c r="G156" s="8"/>
      <c r="H156" s="12">
        <f>IF($B156="","",$C156+Settings!$C$7)</f>
        <v/>
      </c>
    </row>
    <row r="157" spans="3:8">
      <c r="C157" s="4"/>
      <c r="E157" s="7">
        <f>IF($B157="","",VLOOKUP($D157,Opportunities!$B$5:$D$1004,3,FALSE))</f>
        <v/>
      </c>
      <c r="G157" s="8"/>
      <c r="H157" s="12">
        <f>IF($B157="","",$C157+Settings!$C$7)</f>
        <v/>
      </c>
    </row>
    <row r="158" spans="3:8">
      <c r="C158" s="4"/>
      <c r="E158" s="7">
        <f>IF($B158="","",VLOOKUP($D158,Opportunities!$B$5:$D$1004,3,FALSE))</f>
        <v/>
      </c>
      <c r="G158" s="8"/>
      <c r="H158" s="12">
        <f>IF($B158="","",$C158+Settings!$C$7)</f>
        <v/>
      </c>
    </row>
    <row r="159" spans="3:8">
      <c r="C159" s="4"/>
      <c r="E159" s="7">
        <f>IF($B159="","",VLOOKUP($D159,Opportunities!$B$5:$D$1004,3,FALSE))</f>
        <v/>
      </c>
      <c r="G159" s="8"/>
      <c r="H159" s="12">
        <f>IF($B159="","",$C159+Settings!$C$7)</f>
        <v/>
      </c>
    </row>
    <row r="160" spans="3:8">
      <c r="C160" s="4"/>
      <c r="E160" s="7">
        <f>IF($B160="","",VLOOKUP($D160,Opportunities!$B$5:$D$1004,3,FALSE))</f>
        <v/>
      </c>
      <c r="G160" s="8"/>
      <c r="H160" s="12">
        <f>IF($B160="","",$C160+Settings!$C$7)</f>
        <v/>
      </c>
    </row>
    <row r="161" spans="3:8">
      <c r="C161" s="4"/>
      <c r="E161" s="7">
        <f>IF($B161="","",VLOOKUP($D161,Opportunities!$B$5:$D$1004,3,FALSE))</f>
        <v/>
      </c>
      <c r="G161" s="8"/>
      <c r="H161" s="12">
        <f>IF($B161="","",$C161+Settings!$C$7)</f>
        <v/>
      </c>
    </row>
    <row r="162" spans="3:8">
      <c r="C162" s="4"/>
      <c r="E162" s="7">
        <f>IF($B162="","",VLOOKUP($D162,Opportunities!$B$5:$D$1004,3,FALSE))</f>
        <v/>
      </c>
      <c r="G162" s="8"/>
      <c r="H162" s="12">
        <f>IF($B162="","",$C162+Settings!$C$7)</f>
        <v/>
      </c>
    </row>
    <row r="163" spans="3:8">
      <c r="C163" s="4"/>
      <c r="E163" s="7">
        <f>IF($B163="","",VLOOKUP($D163,Opportunities!$B$5:$D$1004,3,FALSE))</f>
        <v/>
      </c>
      <c r="G163" s="8"/>
      <c r="H163" s="12">
        <f>IF($B163="","",$C163+Settings!$C$7)</f>
        <v/>
      </c>
    </row>
    <row r="164" spans="3:8">
      <c r="C164" s="4"/>
      <c r="E164" s="7">
        <f>IF($B164="","",VLOOKUP($D164,Opportunities!$B$5:$D$1004,3,FALSE))</f>
        <v/>
      </c>
      <c r="G164" s="8"/>
      <c r="H164" s="12">
        <f>IF($B164="","",$C164+Settings!$C$7)</f>
        <v/>
      </c>
    </row>
    <row r="165" spans="3:8">
      <c r="C165" s="4"/>
      <c r="E165" s="7">
        <f>IF($B165="","",VLOOKUP($D165,Opportunities!$B$5:$D$1004,3,FALSE))</f>
        <v/>
      </c>
      <c r="G165" s="8"/>
      <c r="H165" s="12">
        <f>IF($B165="","",$C165+Settings!$C$7)</f>
        <v/>
      </c>
    </row>
    <row r="166" spans="3:8">
      <c r="C166" s="4"/>
      <c r="E166" s="7">
        <f>IF($B166="","",VLOOKUP($D166,Opportunities!$B$5:$D$1004,3,FALSE))</f>
        <v/>
      </c>
      <c r="G166" s="8"/>
      <c r="H166" s="12">
        <f>IF($B166="","",$C166+Settings!$C$7)</f>
        <v/>
      </c>
    </row>
    <row r="167" spans="3:8">
      <c r="C167" s="4"/>
      <c r="E167" s="7">
        <f>IF($B167="","",VLOOKUP($D167,Opportunities!$B$5:$D$1004,3,FALSE))</f>
        <v/>
      </c>
      <c r="G167" s="8"/>
      <c r="H167" s="12">
        <f>IF($B167="","",$C167+Settings!$C$7)</f>
        <v/>
      </c>
    </row>
    <row r="168" spans="3:8">
      <c r="C168" s="4"/>
      <c r="E168" s="7">
        <f>IF($B168="","",VLOOKUP($D168,Opportunities!$B$5:$D$1004,3,FALSE))</f>
        <v/>
      </c>
      <c r="G168" s="8"/>
      <c r="H168" s="12">
        <f>IF($B168="","",$C168+Settings!$C$7)</f>
        <v/>
      </c>
    </row>
    <row r="169" spans="3:8">
      <c r="C169" s="4"/>
      <c r="E169" s="7">
        <f>IF($B169="","",VLOOKUP($D169,Opportunities!$B$5:$D$1004,3,FALSE))</f>
        <v/>
      </c>
      <c r="G169" s="8"/>
      <c r="H169" s="12">
        <f>IF($B169="","",$C169+Settings!$C$7)</f>
        <v/>
      </c>
    </row>
    <row r="170" spans="3:8">
      <c r="C170" s="4"/>
      <c r="E170" s="7">
        <f>IF($B170="","",VLOOKUP($D170,Opportunities!$B$5:$D$1004,3,FALSE))</f>
        <v/>
      </c>
      <c r="G170" s="8"/>
      <c r="H170" s="12">
        <f>IF($B170="","",$C170+Settings!$C$7)</f>
        <v/>
      </c>
    </row>
    <row r="171" spans="3:8">
      <c r="C171" s="4"/>
      <c r="E171" s="7">
        <f>IF($B171="","",VLOOKUP($D171,Opportunities!$B$5:$D$1004,3,FALSE))</f>
        <v/>
      </c>
      <c r="G171" s="8"/>
      <c r="H171" s="12">
        <f>IF($B171="","",$C171+Settings!$C$7)</f>
        <v/>
      </c>
    </row>
    <row r="172" spans="3:8">
      <c r="C172" s="4"/>
      <c r="E172" s="7">
        <f>IF($B172="","",VLOOKUP($D172,Opportunities!$B$5:$D$1004,3,FALSE))</f>
        <v/>
      </c>
      <c r="G172" s="8"/>
      <c r="H172" s="12">
        <f>IF($B172="","",$C172+Settings!$C$7)</f>
        <v/>
      </c>
    </row>
    <row r="173" spans="3:8">
      <c r="C173" s="4"/>
      <c r="E173" s="7">
        <f>IF($B173="","",VLOOKUP($D173,Opportunities!$B$5:$D$1004,3,FALSE))</f>
        <v/>
      </c>
      <c r="G173" s="8"/>
      <c r="H173" s="12">
        <f>IF($B173="","",$C173+Settings!$C$7)</f>
        <v/>
      </c>
    </row>
    <row r="174" spans="3:8">
      <c r="C174" s="4"/>
      <c r="E174" s="7">
        <f>IF($B174="","",VLOOKUP($D174,Opportunities!$B$5:$D$1004,3,FALSE))</f>
        <v/>
      </c>
      <c r="G174" s="8"/>
      <c r="H174" s="12">
        <f>IF($B174="","",$C174+Settings!$C$7)</f>
        <v/>
      </c>
    </row>
    <row r="175" spans="3:8">
      <c r="C175" s="4"/>
      <c r="E175" s="7">
        <f>IF($B175="","",VLOOKUP($D175,Opportunities!$B$5:$D$1004,3,FALSE))</f>
        <v/>
      </c>
      <c r="G175" s="8"/>
      <c r="H175" s="12">
        <f>IF($B175="","",$C175+Settings!$C$7)</f>
        <v/>
      </c>
    </row>
    <row r="176" spans="3:8">
      <c r="C176" s="4"/>
      <c r="E176" s="7">
        <f>IF($B176="","",VLOOKUP($D176,Opportunities!$B$5:$D$1004,3,FALSE))</f>
        <v/>
      </c>
      <c r="G176" s="8"/>
      <c r="H176" s="12">
        <f>IF($B176="","",$C176+Settings!$C$7)</f>
        <v/>
      </c>
    </row>
    <row r="177" spans="3:8">
      <c r="C177" s="4"/>
      <c r="E177" s="7">
        <f>IF($B177="","",VLOOKUP($D177,Opportunities!$B$5:$D$1004,3,FALSE))</f>
        <v/>
      </c>
      <c r="G177" s="8"/>
      <c r="H177" s="12">
        <f>IF($B177="","",$C177+Settings!$C$7)</f>
        <v/>
      </c>
    </row>
    <row r="178" spans="3:8">
      <c r="C178" s="4"/>
      <c r="E178" s="7">
        <f>IF($B178="","",VLOOKUP($D178,Opportunities!$B$5:$D$1004,3,FALSE))</f>
        <v/>
      </c>
      <c r="G178" s="8"/>
      <c r="H178" s="12">
        <f>IF($B178="","",$C178+Settings!$C$7)</f>
        <v/>
      </c>
    </row>
    <row r="179" spans="3:8">
      <c r="C179" s="4"/>
      <c r="E179" s="7">
        <f>IF($B179="","",VLOOKUP($D179,Opportunities!$B$5:$D$1004,3,FALSE))</f>
        <v/>
      </c>
      <c r="G179" s="8"/>
      <c r="H179" s="12">
        <f>IF($B179="","",$C179+Settings!$C$7)</f>
        <v/>
      </c>
    </row>
    <row r="180" spans="3:8">
      <c r="C180" s="4"/>
      <c r="E180" s="7">
        <f>IF($B180="","",VLOOKUP($D180,Opportunities!$B$5:$D$1004,3,FALSE))</f>
        <v/>
      </c>
      <c r="G180" s="8"/>
      <c r="H180" s="12">
        <f>IF($B180="","",$C180+Settings!$C$7)</f>
        <v/>
      </c>
    </row>
    <row r="181" spans="3:8">
      <c r="C181" s="4"/>
      <c r="E181" s="7">
        <f>IF($B181="","",VLOOKUP($D181,Opportunities!$B$5:$D$1004,3,FALSE))</f>
        <v/>
      </c>
      <c r="G181" s="8"/>
      <c r="H181" s="12">
        <f>IF($B181="","",$C181+Settings!$C$7)</f>
        <v/>
      </c>
    </row>
    <row r="182" spans="3:8">
      <c r="C182" s="4"/>
      <c r="E182" s="7">
        <f>IF($B182="","",VLOOKUP($D182,Opportunities!$B$5:$D$1004,3,FALSE))</f>
        <v/>
      </c>
      <c r="G182" s="8"/>
      <c r="H182" s="12">
        <f>IF($B182="","",$C182+Settings!$C$7)</f>
        <v/>
      </c>
    </row>
    <row r="183" spans="3:8">
      <c r="C183" s="4"/>
      <c r="E183" s="7">
        <f>IF($B183="","",VLOOKUP($D183,Opportunities!$B$5:$D$1004,3,FALSE))</f>
        <v/>
      </c>
      <c r="G183" s="8"/>
      <c r="H183" s="12">
        <f>IF($B183="","",$C183+Settings!$C$7)</f>
        <v/>
      </c>
    </row>
    <row r="184" spans="3:8">
      <c r="C184" s="4"/>
      <c r="E184" s="7">
        <f>IF($B184="","",VLOOKUP($D184,Opportunities!$B$5:$D$1004,3,FALSE))</f>
        <v/>
      </c>
      <c r="G184" s="8"/>
      <c r="H184" s="12">
        <f>IF($B184="","",$C184+Settings!$C$7)</f>
        <v/>
      </c>
    </row>
    <row r="185" spans="3:8">
      <c r="C185" s="4"/>
      <c r="E185" s="7">
        <f>IF($B185="","",VLOOKUP($D185,Opportunities!$B$5:$D$1004,3,FALSE))</f>
        <v/>
      </c>
      <c r="G185" s="8"/>
      <c r="H185" s="12">
        <f>IF($B185="","",$C185+Settings!$C$7)</f>
        <v/>
      </c>
    </row>
    <row r="186" spans="3:8">
      <c r="C186" s="4"/>
      <c r="E186" s="7">
        <f>IF($B186="","",VLOOKUP($D186,Opportunities!$B$5:$D$1004,3,FALSE))</f>
        <v/>
      </c>
      <c r="G186" s="8"/>
      <c r="H186" s="12">
        <f>IF($B186="","",$C186+Settings!$C$7)</f>
        <v/>
      </c>
    </row>
    <row r="187" spans="3:8">
      <c r="C187" s="4"/>
      <c r="E187" s="7">
        <f>IF($B187="","",VLOOKUP($D187,Opportunities!$B$5:$D$1004,3,FALSE))</f>
        <v/>
      </c>
      <c r="G187" s="8"/>
      <c r="H187" s="12">
        <f>IF($B187="","",$C187+Settings!$C$7)</f>
        <v/>
      </c>
    </row>
    <row r="188" spans="3:8">
      <c r="C188" s="4"/>
      <c r="E188" s="7">
        <f>IF($B188="","",VLOOKUP($D188,Opportunities!$B$5:$D$1004,3,FALSE))</f>
        <v/>
      </c>
      <c r="G188" s="8"/>
      <c r="H188" s="12">
        <f>IF($B188="","",$C188+Settings!$C$7)</f>
        <v/>
      </c>
    </row>
    <row r="189" spans="3:8">
      <c r="C189" s="4"/>
      <c r="E189" s="7">
        <f>IF($B189="","",VLOOKUP($D189,Opportunities!$B$5:$D$1004,3,FALSE))</f>
        <v/>
      </c>
      <c r="G189" s="8"/>
      <c r="H189" s="12">
        <f>IF($B189="","",$C189+Settings!$C$7)</f>
        <v/>
      </c>
    </row>
    <row r="190" spans="3:8">
      <c r="C190" s="4"/>
      <c r="E190" s="7">
        <f>IF($B190="","",VLOOKUP($D190,Opportunities!$B$5:$D$1004,3,FALSE))</f>
        <v/>
      </c>
      <c r="G190" s="8"/>
      <c r="H190" s="12">
        <f>IF($B190="","",$C190+Settings!$C$7)</f>
        <v/>
      </c>
    </row>
    <row r="191" spans="3:8">
      <c r="C191" s="4"/>
      <c r="E191" s="7">
        <f>IF($B191="","",VLOOKUP($D191,Opportunities!$B$5:$D$1004,3,FALSE))</f>
        <v/>
      </c>
      <c r="G191" s="8"/>
      <c r="H191" s="12">
        <f>IF($B191="","",$C191+Settings!$C$7)</f>
        <v/>
      </c>
    </row>
    <row r="192" spans="3:8">
      <c r="C192" s="4"/>
      <c r="E192" s="7">
        <f>IF($B192="","",VLOOKUP($D192,Opportunities!$B$5:$D$1004,3,FALSE))</f>
        <v/>
      </c>
      <c r="G192" s="8"/>
      <c r="H192" s="12">
        <f>IF($B192="","",$C192+Settings!$C$7)</f>
        <v/>
      </c>
    </row>
    <row r="193" spans="3:8">
      <c r="C193" s="4"/>
      <c r="E193" s="7">
        <f>IF($B193="","",VLOOKUP($D193,Opportunities!$B$5:$D$1004,3,FALSE))</f>
        <v/>
      </c>
      <c r="G193" s="8"/>
      <c r="H193" s="12">
        <f>IF($B193="","",$C193+Settings!$C$7)</f>
        <v/>
      </c>
    </row>
    <row r="194" spans="3:8">
      <c r="C194" s="4"/>
      <c r="E194" s="7">
        <f>IF($B194="","",VLOOKUP($D194,Opportunities!$B$5:$D$1004,3,FALSE))</f>
        <v/>
      </c>
      <c r="G194" s="8"/>
      <c r="H194" s="12">
        <f>IF($B194="","",$C194+Settings!$C$7)</f>
        <v/>
      </c>
    </row>
    <row r="195" spans="3:8">
      <c r="C195" s="4"/>
      <c r="E195" s="7">
        <f>IF($B195="","",VLOOKUP($D195,Opportunities!$B$5:$D$1004,3,FALSE))</f>
        <v/>
      </c>
      <c r="G195" s="8"/>
      <c r="H195" s="12">
        <f>IF($B195="","",$C195+Settings!$C$7)</f>
        <v/>
      </c>
    </row>
    <row r="196" spans="3:8">
      <c r="C196" s="4"/>
      <c r="E196" s="7">
        <f>IF($B196="","",VLOOKUP($D196,Opportunities!$B$5:$D$1004,3,FALSE))</f>
        <v/>
      </c>
      <c r="G196" s="8"/>
      <c r="H196" s="12">
        <f>IF($B196="","",$C196+Settings!$C$7)</f>
        <v/>
      </c>
    </row>
    <row r="197" spans="3:8">
      <c r="C197" s="4"/>
      <c r="E197" s="7">
        <f>IF($B197="","",VLOOKUP($D197,Opportunities!$B$5:$D$1004,3,FALSE))</f>
        <v/>
      </c>
      <c r="G197" s="8"/>
      <c r="H197" s="12">
        <f>IF($B197="","",$C197+Settings!$C$7)</f>
        <v/>
      </c>
    </row>
    <row r="198" spans="3:8">
      <c r="C198" s="4"/>
      <c r="E198" s="7">
        <f>IF($B198="","",VLOOKUP($D198,Opportunities!$B$5:$D$1004,3,FALSE))</f>
        <v/>
      </c>
      <c r="G198" s="8"/>
      <c r="H198" s="12">
        <f>IF($B198="","",$C198+Settings!$C$7)</f>
        <v/>
      </c>
    </row>
    <row r="199" spans="3:8">
      <c r="C199" s="4"/>
      <c r="E199" s="7">
        <f>IF($B199="","",VLOOKUP($D199,Opportunities!$B$5:$D$1004,3,FALSE))</f>
        <v/>
      </c>
      <c r="G199" s="8"/>
      <c r="H199" s="12">
        <f>IF($B199="","",$C199+Settings!$C$7)</f>
        <v/>
      </c>
    </row>
    <row r="200" spans="3:8">
      <c r="C200" s="4"/>
      <c r="E200" s="7">
        <f>IF($B200="","",VLOOKUP($D200,Opportunities!$B$5:$D$1004,3,FALSE))</f>
        <v/>
      </c>
      <c r="G200" s="8"/>
      <c r="H200" s="12">
        <f>IF($B200="","",$C200+Settings!$C$7)</f>
        <v/>
      </c>
    </row>
    <row r="201" spans="3:8">
      <c r="C201" s="4"/>
      <c r="E201" s="7">
        <f>IF($B201="","",VLOOKUP($D201,Opportunities!$B$5:$D$1004,3,FALSE))</f>
        <v/>
      </c>
      <c r="G201" s="8"/>
      <c r="H201" s="12">
        <f>IF($B201="","",$C201+Settings!$C$7)</f>
        <v/>
      </c>
    </row>
    <row r="202" spans="3:8">
      <c r="C202" s="4"/>
      <c r="E202" s="7">
        <f>IF($B202="","",VLOOKUP($D202,Opportunities!$B$5:$D$1004,3,FALSE))</f>
        <v/>
      </c>
      <c r="G202" s="8"/>
      <c r="H202" s="12">
        <f>IF($B202="","",$C202+Settings!$C$7)</f>
        <v/>
      </c>
    </row>
    <row r="203" spans="3:8">
      <c r="C203" s="4"/>
      <c r="E203" s="7">
        <f>IF($B203="","",VLOOKUP($D203,Opportunities!$B$5:$D$1004,3,FALSE))</f>
        <v/>
      </c>
      <c r="G203" s="8"/>
      <c r="H203" s="12">
        <f>IF($B203="","",$C203+Settings!$C$7)</f>
        <v/>
      </c>
    </row>
    <row r="204" spans="3:8">
      <c r="C204" s="4"/>
      <c r="E204" s="7">
        <f>IF($B204="","",VLOOKUP($D204,Opportunities!$B$5:$D$1004,3,FALSE))</f>
        <v/>
      </c>
      <c r="G204" s="8"/>
      <c r="H204" s="12">
        <f>IF($B204="","",$C204+Settings!$C$7)</f>
        <v/>
      </c>
    </row>
  </sheetData>
  <autoFilter ref="B4:J205"/>
  <mergeCells count="1">
    <mergeCell ref="B2:J2"/>
  </mergeCells>
  <conditionalFormatting sqref="I5:I204">
    <cfRule type="cellIs" dxfId="0" priority="1" operator="equal">
      <formula>"Accepted"</formula>
    </cfRule>
    <cfRule type="cellIs" dxfId="1" priority="2" operator="equal">
      <formula>"Declined"</formula>
    </cfRule>
  </conditionalFormatting>
  <dataValidations count="2">
    <dataValidation type="list" allowBlank="1" showInputMessage="1" showErrorMessage="1" errorTitle="Invalid entry" error="Please pick a value from the list." promptTitle="Pick from the list" prompt="Values come from the register sheet." sqref="D5:D204">
      <formula1>Opportunities!$B$5:$B$104</formula1>
    </dataValidation>
    <dataValidation type="list" allowBlank="1" showInputMessage="1" showErrorMessage="1" errorTitle="Invalid entry" error="Please pick a value from the list." sqref="I5:I204">
      <formula1>"Draft,Sent,Accepted,Declined,Expired"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I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5" width="10.7109375" customWidth="1"/>
    <col min="6" max="6" width="26.7109375" customWidth="1"/>
    <col min="7" max="7" width="12.7109375" customWidth="1"/>
    <col min="8" max="8" width="13.7109375" customWidth="1"/>
    <col min="9" max="9" width="11.7109375" customWidth="1"/>
  </cols>
  <sheetData>
    <row r="2" spans="2:9">
      <c r="B2" s="1" t="s">
        <v>205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204</v>
      </c>
      <c r="C4" s="2" t="s">
        <v>193</v>
      </c>
      <c r="D4" s="2" t="s">
        <v>200</v>
      </c>
      <c r="E4" s="2" t="s">
        <v>180</v>
      </c>
      <c r="F4" s="2" t="s">
        <v>112</v>
      </c>
      <c r="G4" s="2" t="s">
        <v>202</v>
      </c>
      <c r="H4" s="2" t="s">
        <v>178</v>
      </c>
      <c r="I4" s="2" t="s">
        <v>206</v>
      </c>
    </row>
    <row r="5" spans="2:9">
      <c r="C5" s="4"/>
      <c r="E5" s="7">
        <f>IF($B5="","",VLOOKUP($D5,Quotes!$B$5:$D$1004,3,FALSE))</f>
        <v/>
      </c>
      <c r="F5" s="7">
        <f>IF($B5="","",VLOOKUP($E5,Opportunities!$B$5:$D$1004,3,FALSE))</f>
        <v/>
      </c>
      <c r="G5" s="10">
        <f>IF($B5="","",VLOOKUP($D5,Quotes!$B$5:$G$1004,6,FALSE))</f>
        <v/>
      </c>
    </row>
    <row r="6" spans="2:9">
      <c r="C6" s="4"/>
      <c r="E6" s="7">
        <f>IF($B6="","",VLOOKUP($D6,Quotes!$B$5:$D$1004,3,FALSE))</f>
        <v/>
      </c>
      <c r="F6" s="7">
        <f>IF($B6="","",VLOOKUP($E6,Opportunities!$B$5:$D$1004,3,FALSE))</f>
        <v/>
      </c>
      <c r="G6" s="10">
        <f>IF($B6="","",VLOOKUP($D6,Quotes!$B$5:$G$1004,6,FALSE))</f>
        <v/>
      </c>
    </row>
    <row r="7" spans="2:9">
      <c r="C7" s="4"/>
      <c r="E7" s="7">
        <f>IF($B7="","",VLOOKUP($D7,Quotes!$B$5:$D$1004,3,FALSE))</f>
        <v/>
      </c>
      <c r="F7" s="7">
        <f>IF($B7="","",VLOOKUP($E7,Opportunities!$B$5:$D$1004,3,FALSE))</f>
        <v/>
      </c>
      <c r="G7" s="10">
        <f>IF($B7="","",VLOOKUP($D7,Quotes!$B$5:$G$1004,6,FALSE))</f>
        <v/>
      </c>
    </row>
    <row r="8" spans="2:9">
      <c r="C8" s="4"/>
      <c r="E8" s="7">
        <f>IF($B8="","",VLOOKUP($D8,Quotes!$B$5:$D$1004,3,FALSE))</f>
        <v/>
      </c>
      <c r="F8" s="7">
        <f>IF($B8="","",VLOOKUP($E8,Opportunities!$B$5:$D$1004,3,FALSE))</f>
        <v/>
      </c>
      <c r="G8" s="10">
        <f>IF($B8="","",VLOOKUP($D8,Quotes!$B$5:$G$1004,6,FALSE))</f>
        <v/>
      </c>
    </row>
    <row r="9" spans="2:9">
      <c r="C9" s="4"/>
      <c r="E9" s="7">
        <f>IF($B9="","",VLOOKUP($D9,Quotes!$B$5:$D$1004,3,FALSE))</f>
        <v/>
      </c>
      <c r="F9" s="7">
        <f>IF($B9="","",VLOOKUP($E9,Opportunities!$B$5:$D$1004,3,FALSE))</f>
        <v/>
      </c>
      <c r="G9" s="10">
        <f>IF($B9="","",VLOOKUP($D9,Quotes!$B$5:$G$1004,6,FALSE))</f>
        <v/>
      </c>
    </row>
    <row r="10" spans="2:9">
      <c r="C10" s="4"/>
      <c r="E10" s="7">
        <f>IF($B10="","",VLOOKUP($D10,Quotes!$B$5:$D$1004,3,FALSE))</f>
        <v/>
      </c>
      <c r="F10" s="7">
        <f>IF($B10="","",VLOOKUP($E10,Opportunities!$B$5:$D$1004,3,FALSE))</f>
        <v/>
      </c>
      <c r="G10" s="10">
        <f>IF($B10="","",VLOOKUP($D10,Quotes!$B$5:$G$1004,6,FALSE))</f>
        <v/>
      </c>
    </row>
    <row r="11" spans="2:9">
      <c r="C11" s="4"/>
      <c r="E11" s="7">
        <f>IF($B11="","",VLOOKUP($D11,Quotes!$B$5:$D$1004,3,FALSE))</f>
        <v/>
      </c>
      <c r="F11" s="7">
        <f>IF($B11="","",VLOOKUP($E11,Opportunities!$B$5:$D$1004,3,FALSE))</f>
        <v/>
      </c>
      <c r="G11" s="10">
        <f>IF($B11="","",VLOOKUP($D11,Quotes!$B$5:$G$1004,6,FALSE))</f>
        <v/>
      </c>
    </row>
    <row r="12" spans="2:9">
      <c r="C12" s="4"/>
      <c r="E12" s="7">
        <f>IF($B12="","",VLOOKUP($D12,Quotes!$B$5:$D$1004,3,FALSE))</f>
        <v/>
      </c>
      <c r="F12" s="7">
        <f>IF($B12="","",VLOOKUP($E12,Opportunities!$B$5:$D$1004,3,FALSE))</f>
        <v/>
      </c>
      <c r="G12" s="10">
        <f>IF($B12="","",VLOOKUP($D12,Quotes!$B$5:$G$1004,6,FALSE))</f>
        <v/>
      </c>
    </row>
    <row r="13" spans="2:9">
      <c r="C13" s="4"/>
      <c r="E13" s="7">
        <f>IF($B13="","",VLOOKUP($D13,Quotes!$B$5:$D$1004,3,FALSE))</f>
        <v/>
      </c>
      <c r="F13" s="7">
        <f>IF($B13="","",VLOOKUP($E13,Opportunities!$B$5:$D$1004,3,FALSE))</f>
        <v/>
      </c>
      <c r="G13" s="10">
        <f>IF($B13="","",VLOOKUP($D13,Quotes!$B$5:$G$1004,6,FALSE))</f>
        <v/>
      </c>
    </row>
    <row r="14" spans="2:9">
      <c r="C14" s="4"/>
      <c r="E14" s="7">
        <f>IF($B14="","",VLOOKUP($D14,Quotes!$B$5:$D$1004,3,FALSE))</f>
        <v/>
      </c>
      <c r="F14" s="7">
        <f>IF($B14="","",VLOOKUP($E14,Opportunities!$B$5:$D$1004,3,FALSE))</f>
        <v/>
      </c>
      <c r="G14" s="10">
        <f>IF($B14="","",VLOOKUP($D14,Quotes!$B$5:$G$1004,6,FALSE))</f>
        <v/>
      </c>
    </row>
    <row r="15" spans="2:9">
      <c r="C15" s="4"/>
      <c r="E15" s="7">
        <f>IF($B15="","",VLOOKUP($D15,Quotes!$B$5:$D$1004,3,FALSE))</f>
        <v/>
      </c>
      <c r="F15" s="7">
        <f>IF($B15="","",VLOOKUP($E15,Opportunities!$B$5:$D$1004,3,FALSE))</f>
        <v/>
      </c>
      <c r="G15" s="10">
        <f>IF($B15="","",VLOOKUP($D15,Quotes!$B$5:$G$1004,6,FALSE))</f>
        <v/>
      </c>
    </row>
    <row r="16" spans="2:9">
      <c r="C16" s="4"/>
      <c r="E16" s="7">
        <f>IF($B16="","",VLOOKUP($D16,Quotes!$B$5:$D$1004,3,FALSE))</f>
        <v/>
      </c>
      <c r="F16" s="7">
        <f>IF($B16="","",VLOOKUP($E16,Opportunities!$B$5:$D$1004,3,FALSE))</f>
        <v/>
      </c>
      <c r="G16" s="10">
        <f>IF($B16="","",VLOOKUP($D16,Quotes!$B$5:$G$1004,6,FALSE))</f>
        <v/>
      </c>
    </row>
    <row r="17" spans="3:7">
      <c r="C17" s="4"/>
      <c r="E17" s="7">
        <f>IF($B17="","",VLOOKUP($D17,Quotes!$B$5:$D$1004,3,FALSE))</f>
        <v/>
      </c>
      <c r="F17" s="7">
        <f>IF($B17="","",VLOOKUP($E17,Opportunities!$B$5:$D$1004,3,FALSE))</f>
        <v/>
      </c>
      <c r="G17" s="10">
        <f>IF($B17="","",VLOOKUP($D17,Quotes!$B$5:$G$1004,6,FALSE))</f>
        <v/>
      </c>
    </row>
    <row r="18" spans="3:7">
      <c r="C18" s="4"/>
      <c r="E18" s="7">
        <f>IF($B18="","",VLOOKUP($D18,Quotes!$B$5:$D$1004,3,FALSE))</f>
        <v/>
      </c>
      <c r="F18" s="7">
        <f>IF($B18="","",VLOOKUP($E18,Opportunities!$B$5:$D$1004,3,FALSE))</f>
        <v/>
      </c>
      <c r="G18" s="10">
        <f>IF($B18="","",VLOOKUP($D18,Quotes!$B$5:$G$1004,6,FALSE))</f>
        <v/>
      </c>
    </row>
    <row r="19" spans="3:7">
      <c r="C19" s="4"/>
      <c r="E19" s="7">
        <f>IF($B19="","",VLOOKUP($D19,Quotes!$B$5:$D$1004,3,FALSE))</f>
        <v/>
      </c>
      <c r="F19" s="7">
        <f>IF($B19="","",VLOOKUP($E19,Opportunities!$B$5:$D$1004,3,FALSE))</f>
        <v/>
      </c>
      <c r="G19" s="10">
        <f>IF($B19="","",VLOOKUP($D19,Quotes!$B$5:$G$1004,6,FALSE))</f>
        <v/>
      </c>
    </row>
    <row r="20" spans="3:7">
      <c r="C20" s="4"/>
      <c r="E20" s="7">
        <f>IF($B20="","",VLOOKUP($D20,Quotes!$B$5:$D$1004,3,FALSE))</f>
        <v/>
      </c>
      <c r="F20" s="7">
        <f>IF($B20="","",VLOOKUP($E20,Opportunities!$B$5:$D$1004,3,FALSE))</f>
        <v/>
      </c>
      <c r="G20" s="10">
        <f>IF($B20="","",VLOOKUP($D20,Quotes!$B$5:$G$1004,6,FALSE))</f>
        <v/>
      </c>
    </row>
    <row r="21" spans="3:7">
      <c r="C21" s="4"/>
      <c r="E21" s="7">
        <f>IF($B21="","",VLOOKUP($D21,Quotes!$B$5:$D$1004,3,FALSE))</f>
        <v/>
      </c>
      <c r="F21" s="7">
        <f>IF($B21="","",VLOOKUP($E21,Opportunities!$B$5:$D$1004,3,FALSE))</f>
        <v/>
      </c>
      <c r="G21" s="10">
        <f>IF($B21="","",VLOOKUP($D21,Quotes!$B$5:$G$1004,6,FALSE))</f>
        <v/>
      </c>
    </row>
    <row r="22" spans="3:7">
      <c r="C22" s="4"/>
      <c r="E22" s="7">
        <f>IF($B22="","",VLOOKUP($D22,Quotes!$B$5:$D$1004,3,FALSE))</f>
        <v/>
      </c>
      <c r="F22" s="7">
        <f>IF($B22="","",VLOOKUP($E22,Opportunities!$B$5:$D$1004,3,FALSE))</f>
        <v/>
      </c>
      <c r="G22" s="10">
        <f>IF($B22="","",VLOOKUP($D22,Quotes!$B$5:$G$1004,6,FALSE))</f>
        <v/>
      </c>
    </row>
    <row r="23" spans="3:7">
      <c r="C23" s="4"/>
      <c r="E23" s="7">
        <f>IF($B23="","",VLOOKUP($D23,Quotes!$B$5:$D$1004,3,FALSE))</f>
        <v/>
      </c>
      <c r="F23" s="7">
        <f>IF($B23="","",VLOOKUP($E23,Opportunities!$B$5:$D$1004,3,FALSE))</f>
        <v/>
      </c>
      <c r="G23" s="10">
        <f>IF($B23="","",VLOOKUP($D23,Quotes!$B$5:$G$1004,6,FALSE))</f>
        <v/>
      </c>
    </row>
    <row r="24" spans="3:7">
      <c r="C24" s="4"/>
      <c r="E24" s="7">
        <f>IF($B24="","",VLOOKUP($D24,Quotes!$B$5:$D$1004,3,FALSE))</f>
        <v/>
      </c>
      <c r="F24" s="7">
        <f>IF($B24="","",VLOOKUP($E24,Opportunities!$B$5:$D$1004,3,FALSE))</f>
        <v/>
      </c>
      <c r="G24" s="10">
        <f>IF($B24="","",VLOOKUP($D24,Quotes!$B$5:$G$1004,6,FALSE))</f>
        <v/>
      </c>
    </row>
    <row r="25" spans="3:7">
      <c r="C25" s="4"/>
      <c r="E25" s="7">
        <f>IF($B25="","",VLOOKUP($D25,Quotes!$B$5:$D$1004,3,FALSE))</f>
        <v/>
      </c>
      <c r="F25" s="7">
        <f>IF($B25="","",VLOOKUP($E25,Opportunities!$B$5:$D$1004,3,FALSE))</f>
        <v/>
      </c>
      <c r="G25" s="10">
        <f>IF($B25="","",VLOOKUP($D25,Quotes!$B$5:$G$1004,6,FALSE))</f>
        <v/>
      </c>
    </row>
    <row r="26" spans="3:7">
      <c r="C26" s="4"/>
      <c r="E26" s="7">
        <f>IF($B26="","",VLOOKUP($D26,Quotes!$B$5:$D$1004,3,FALSE))</f>
        <v/>
      </c>
      <c r="F26" s="7">
        <f>IF($B26="","",VLOOKUP($E26,Opportunities!$B$5:$D$1004,3,FALSE))</f>
        <v/>
      </c>
      <c r="G26" s="10">
        <f>IF($B26="","",VLOOKUP($D26,Quotes!$B$5:$G$1004,6,FALSE))</f>
        <v/>
      </c>
    </row>
    <row r="27" spans="3:7">
      <c r="C27" s="4"/>
      <c r="E27" s="7">
        <f>IF($B27="","",VLOOKUP($D27,Quotes!$B$5:$D$1004,3,FALSE))</f>
        <v/>
      </c>
      <c r="F27" s="7">
        <f>IF($B27="","",VLOOKUP($E27,Opportunities!$B$5:$D$1004,3,FALSE))</f>
        <v/>
      </c>
      <c r="G27" s="10">
        <f>IF($B27="","",VLOOKUP($D27,Quotes!$B$5:$G$1004,6,FALSE))</f>
        <v/>
      </c>
    </row>
    <row r="28" spans="3:7">
      <c r="C28" s="4"/>
      <c r="E28" s="7">
        <f>IF($B28="","",VLOOKUP($D28,Quotes!$B$5:$D$1004,3,FALSE))</f>
        <v/>
      </c>
      <c r="F28" s="7">
        <f>IF($B28="","",VLOOKUP($E28,Opportunities!$B$5:$D$1004,3,FALSE))</f>
        <v/>
      </c>
      <c r="G28" s="10">
        <f>IF($B28="","",VLOOKUP($D28,Quotes!$B$5:$G$1004,6,FALSE))</f>
        <v/>
      </c>
    </row>
    <row r="29" spans="3:7">
      <c r="C29" s="4"/>
      <c r="E29" s="7">
        <f>IF($B29="","",VLOOKUP($D29,Quotes!$B$5:$D$1004,3,FALSE))</f>
        <v/>
      </c>
      <c r="F29" s="7">
        <f>IF($B29="","",VLOOKUP($E29,Opportunities!$B$5:$D$1004,3,FALSE))</f>
        <v/>
      </c>
      <c r="G29" s="10">
        <f>IF($B29="","",VLOOKUP($D29,Quotes!$B$5:$G$1004,6,FALSE))</f>
        <v/>
      </c>
    </row>
    <row r="30" spans="3:7">
      <c r="C30" s="4"/>
      <c r="E30" s="7">
        <f>IF($B30="","",VLOOKUP($D30,Quotes!$B$5:$D$1004,3,FALSE))</f>
        <v/>
      </c>
      <c r="F30" s="7">
        <f>IF($B30="","",VLOOKUP($E30,Opportunities!$B$5:$D$1004,3,FALSE))</f>
        <v/>
      </c>
      <c r="G30" s="10">
        <f>IF($B30="","",VLOOKUP($D30,Quotes!$B$5:$G$1004,6,FALSE))</f>
        <v/>
      </c>
    </row>
    <row r="31" spans="3:7">
      <c r="C31" s="4"/>
      <c r="E31" s="7">
        <f>IF($B31="","",VLOOKUP($D31,Quotes!$B$5:$D$1004,3,FALSE))</f>
        <v/>
      </c>
      <c r="F31" s="7">
        <f>IF($B31="","",VLOOKUP($E31,Opportunities!$B$5:$D$1004,3,FALSE))</f>
        <v/>
      </c>
      <c r="G31" s="10">
        <f>IF($B31="","",VLOOKUP($D31,Quotes!$B$5:$G$1004,6,FALSE))</f>
        <v/>
      </c>
    </row>
    <row r="32" spans="3:7">
      <c r="C32" s="4"/>
      <c r="E32" s="7">
        <f>IF($B32="","",VLOOKUP($D32,Quotes!$B$5:$D$1004,3,FALSE))</f>
        <v/>
      </c>
      <c r="F32" s="7">
        <f>IF($B32="","",VLOOKUP($E32,Opportunities!$B$5:$D$1004,3,FALSE))</f>
        <v/>
      </c>
      <c r="G32" s="10">
        <f>IF($B32="","",VLOOKUP($D32,Quotes!$B$5:$G$1004,6,FALSE))</f>
        <v/>
      </c>
    </row>
    <row r="33" spans="3:7">
      <c r="C33" s="4"/>
      <c r="E33" s="7">
        <f>IF($B33="","",VLOOKUP($D33,Quotes!$B$5:$D$1004,3,FALSE))</f>
        <v/>
      </c>
      <c r="F33" s="7">
        <f>IF($B33="","",VLOOKUP($E33,Opportunities!$B$5:$D$1004,3,FALSE))</f>
        <v/>
      </c>
      <c r="G33" s="10">
        <f>IF($B33="","",VLOOKUP($D33,Quotes!$B$5:$G$1004,6,FALSE))</f>
        <v/>
      </c>
    </row>
    <row r="34" spans="3:7">
      <c r="C34" s="4"/>
      <c r="E34" s="7">
        <f>IF($B34="","",VLOOKUP($D34,Quotes!$B$5:$D$1004,3,FALSE))</f>
        <v/>
      </c>
      <c r="F34" s="7">
        <f>IF($B34="","",VLOOKUP($E34,Opportunities!$B$5:$D$1004,3,FALSE))</f>
        <v/>
      </c>
      <c r="G34" s="10">
        <f>IF($B34="","",VLOOKUP($D34,Quotes!$B$5:$G$1004,6,FALSE))</f>
        <v/>
      </c>
    </row>
    <row r="35" spans="3:7">
      <c r="C35" s="4"/>
      <c r="E35" s="7">
        <f>IF($B35="","",VLOOKUP($D35,Quotes!$B$5:$D$1004,3,FALSE))</f>
        <v/>
      </c>
      <c r="F35" s="7">
        <f>IF($B35="","",VLOOKUP($E35,Opportunities!$B$5:$D$1004,3,FALSE))</f>
        <v/>
      </c>
      <c r="G35" s="10">
        <f>IF($B35="","",VLOOKUP($D35,Quotes!$B$5:$G$1004,6,FALSE))</f>
        <v/>
      </c>
    </row>
    <row r="36" spans="3:7">
      <c r="C36" s="4"/>
      <c r="E36" s="7">
        <f>IF($B36="","",VLOOKUP($D36,Quotes!$B$5:$D$1004,3,FALSE))</f>
        <v/>
      </c>
      <c r="F36" s="7">
        <f>IF($B36="","",VLOOKUP($E36,Opportunities!$B$5:$D$1004,3,FALSE))</f>
        <v/>
      </c>
      <c r="G36" s="10">
        <f>IF($B36="","",VLOOKUP($D36,Quotes!$B$5:$G$1004,6,FALSE))</f>
        <v/>
      </c>
    </row>
    <row r="37" spans="3:7">
      <c r="C37" s="4"/>
      <c r="E37" s="7">
        <f>IF($B37="","",VLOOKUP($D37,Quotes!$B$5:$D$1004,3,FALSE))</f>
        <v/>
      </c>
      <c r="F37" s="7">
        <f>IF($B37="","",VLOOKUP($E37,Opportunities!$B$5:$D$1004,3,FALSE))</f>
        <v/>
      </c>
      <c r="G37" s="10">
        <f>IF($B37="","",VLOOKUP($D37,Quotes!$B$5:$G$1004,6,FALSE))</f>
        <v/>
      </c>
    </row>
    <row r="38" spans="3:7">
      <c r="C38" s="4"/>
      <c r="E38" s="7">
        <f>IF($B38="","",VLOOKUP($D38,Quotes!$B$5:$D$1004,3,FALSE))</f>
        <v/>
      </c>
      <c r="F38" s="7">
        <f>IF($B38="","",VLOOKUP($E38,Opportunities!$B$5:$D$1004,3,FALSE))</f>
        <v/>
      </c>
      <c r="G38" s="10">
        <f>IF($B38="","",VLOOKUP($D38,Quotes!$B$5:$G$1004,6,FALSE))</f>
        <v/>
      </c>
    </row>
    <row r="39" spans="3:7">
      <c r="C39" s="4"/>
      <c r="E39" s="7">
        <f>IF($B39="","",VLOOKUP($D39,Quotes!$B$5:$D$1004,3,FALSE))</f>
        <v/>
      </c>
      <c r="F39" s="7">
        <f>IF($B39="","",VLOOKUP($E39,Opportunities!$B$5:$D$1004,3,FALSE))</f>
        <v/>
      </c>
      <c r="G39" s="10">
        <f>IF($B39="","",VLOOKUP($D39,Quotes!$B$5:$G$1004,6,FALSE))</f>
        <v/>
      </c>
    </row>
    <row r="40" spans="3:7">
      <c r="C40" s="4"/>
      <c r="E40" s="7">
        <f>IF($B40="","",VLOOKUP($D40,Quotes!$B$5:$D$1004,3,FALSE))</f>
        <v/>
      </c>
      <c r="F40" s="7">
        <f>IF($B40="","",VLOOKUP($E40,Opportunities!$B$5:$D$1004,3,FALSE))</f>
        <v/>
      </c>
      <c r="G40" s="10">
        <f>IF($B40="","",VLOOKUP($D40,Quotes!$B$5:$G$1004,6,FALSE))</f>
        <v/>
      </c>
    </row>
    <row r="41" spans="3:7">
      <c r="C41" s="4"/>
      <c r="E41" s="7">
        <f>IF($B41="","",VLOOKUP($D41,Quotes!$B$5:$D$1004,3,FALSE))</f>
        <v/>
      </c>
      <c r="F41" s="7">
        <f>IF($B41="","",VLOOKUP($E41,Opportunities!$B$5:$D$1004,3,FALSE))</f>
        <v/>
      </c>
      <c r="G41" s="10">
        <f>IF($B41="","",VLOOKUP($D41,Quotes!$B$5:$G$1004,6,FALSE))</f>
        <v/>
      </c>
    </row>
    <row r="42" spans="3:7">
      <c r="C42" s="4"/>
      <c r="E42" s="7">
        <f>IF($B42="","",VLOOKUP($D42,Quotes!$B$5:$D$1004,3,FALSE))</f>
        <v/>
      </c>
      <c r="F42" s="7">
        <f>IF($B42="","",VLOOKUP($E42,Opportunities!$B$5:$D$1004,3,FALSE))</f>
        <v/>
      </c>
      <c r="G42" s="10">
        <f>IF($B42="","",VLOOKUP($D42,Quotes!$B$5:$G$1004,6,FALSE))</f>
        <v/>
      </c>
    </row>
    <row r="43" spans="3:7">
      <c r="C43" s="4"/>
      <c r="E43" s="7">
        <f>IF($B43="","",VLOOKUP($D43,Quotes!$B$5:$D$1004,3,FALSE))</f>
        <v/>
      </c>
      <c r="F43" s="7">
        <f>IF($B43="","",VLOOKUP($E43,Opportunities!$B$5:$D$1004,3,FALSE))</f>
        <v/>
      </c>
      <c r="G43" s="10">
        <f>IF($B43="","",VLOOKUP($D43,Quotes!$B$5:$G$1004,6,FALSE))</f>
        <v/>
      </c>
    </row>
    <row r="44" spans="3:7">
      <c r="C44" s="4"/>
      <c r="E44" s="7">
        <f>IF($B44="","",VLOOKUP($D44,Quotes!$B$5:$D$1004,3,FALSE))</f>
        <v/>
      </c>
      <c r="F44" s="7">
        <f>IF($B44="","",VLOOKUP($E44,Opportunities!$B$5:$D$1004,3,FALSE))</f>
        <v/>
      </c>
      <c r="G44" s="10">
        <f>IF($B44="","",VLOOKUP($D44,Quotes!$B$5:$G$1004,6,FALSE))</f>
        <v/>
      </c>
    </row>
    <row r="45" spans="3:7">
      <c r="C45" s="4"/>
      <c r="E45" s="7">
        <f>IF($B45="","",VLOOKUP($D45,Quotes!$B$5:$D$1004,3,FALSE))</f>
        <v/>
      </c>
      <c r="F45" s="7">
        <f>IF($B45="","",VLOOKUP($E45,Opportunities!$B$5:$D$1004,3,FALSE))</f>
        <v/>
      </c>
      <c r="G45" s="10">
        <f>IF($B45="","",VLOOKUP($D45,Quotes!$B$5:$G$1004,6,FALSE))</f>
        <v/>
      </c>
    </row>
    <row r="46" spans="3:7">
      <c r="C46" s="4"/>
      <c r="E46" s="7">
        <f>IF($B46="","",VLOOKUP($D46,Quotes!$B$5:$D$1004,3,FALSE))</f>
        <v/>
      </c>
      <c r="F46" s="7">
        <f>IF($B46="","",VLOOKUP($E46,Opportunities!$B$5:$D$1004,3,FALSE))</f>
        <v/>
      </c>
      <c r="G46" s="10">
        <f>IF($B46="","",VLOOKUP($D46,Quotes!$B$5:$G$1004,6,FALSE))</f>
        <v/>
      </c>
    </row>
    <row r="47" spans="3:7">
      <c r="C47" s="4"/>
      <c r="E47" s="7">
        <f>IF($B47="","",VLOOKUP($D47,Quotes!$B$5:$D$1004,3,FALSE))</f>
        <v/>
      </c>
      <c r="F47" s="7">
        <f>IF($B47="","",VLOOKUP($E47,Opportunities!$B$5:$D$1004,3,FALSE))</f>
        <v/>
      </c>
      <c r="G47" s="10">
        <f>IF($B47="","",VLOOKUP($D47,Quotes!$B$5:$G$1004,6,FALSE))</f>
        <v/>
      </c>
    </row>
    <row r="48" spans="3:7">
      <c r="C48" s="4"/>
      <c r="E48" s="7">
        <f>IF($B48="","",VLOOKUP($D48,Quotes!$B$5:$D$1004,3,FALSE))</f>
        <v/>
      </c>
      <c r="F48" s="7">
        <f>IF($B48="","",VLOOKUP($E48,Opportunities!$B$5:$D$1004,3,FALSE))</f>
        <v/>
      </c>
      <c r="G48" s="10">
        <f>IF($B48="","",VLOOKUP($D48,Quotes!$B$5:$G$1004,6,FALSE))</f>
        <v/>
      </c>
    </row>
    <row r="49" spans="3:7">
      <c r="C49" s="4"/>
      <c r="E49" s="7">
        <f>IF($B49="","",VLOOKUP($D49,Quotes!$B$5:$D$1004,3,FALSE))</f>
        <v/>
      </c>
      <c r="F49" s="7">
        <f>IF($B49="","",VLOOKUP($E49,Opportunities!$B$5:$D$1004,3,FALSE))</f>
        <v/>
      </c>
      <c r="G49" s="10">
        <f>IF($B49="","",VLOOKUP($D49,Quotes!$B$5:$G$1004,6,FALSE))</f>
        <v/>
      </c>
    </row>
    <row r="50" spans="3:7">
      <c r="C50" s="4"/>
      <c r="E50" s="7">
        <f>IF($B50="","",VLOOKUP($D50,Quotes!$B$5:$D$1004,3,FALSE))</f>
        <v/>
      </c>
      <c r="F50" s="7">
        <f>IF($B50="","",VLOOKUP($E50,Opportunities!$B$5:$D$1004,3,FALSE))</f>
        <v/>
      </c>
      <c r="G50" s="10">
        <f>IF($B50="","",VLOOKUP($D50,Quotes!$B$5:$G$1004,6,FALSE))</f>
        <v/>
      </c>
    </row>
    <row r="51" spans="3:7">
      <c r="C51" s="4"/>
      <c r="E51" s="7">
        <f>IF($B51="","",VLOOKUP($D51,Quotes!$B$5:$D$1004,3,FALSE))</f>
        <v/>
      </c>
      <c r="F51" s="7">
        <f>IF($B51="","",VLOOKUP($E51,Opportunities!$B$5:$D$1004,3,FALSE))</f>
        <v/>
      </c>
      <c r="G51" s="10">
        <f>IF($B51="","",VLOOKUP($D51,Quotes!$B$5:$G$1004,6,FALSE))</f>
        <v/>
      </c>
    </row>
    <row r="52" spans="3:7">
      <c r="C52" s="4"/>
      <c r="E52" s="7">
        <f>IF($B52="","",VLOOKUP($D52,Quotes!$B$5:$D$1004,3,FALSE))</f>
        <v/>
      </c>
      <c r="F52" s="7">
        <f>IF($B52="","",VLOOKUP($E52,Opportunities!$B$5:$D$1004,3,FALSE))</f>
        <v/>
      </c>
      <c r="G52" s="10">
        <f>IF($B52="","",VLOOKUP($D52,Quotes!$B$5:$G$1004,6,FALSE))</f>
        <v/>
      </c>
    </row>
    <row r="53" spans="3:7">
      <c r="C53" s="4"/>
      <c r="E53" s="7">
        <f>IF($B53="","",VLOOKUP($D53,Quotes!$B$5:$D$1004,3,FALSE))</f>
        <v/>
      </c>
      <c r="F53" s="7">
        <f>IF($B53="","",VLOOKUP($E53,Opportunities!$B$5:$D$1004,3,FALSE))</f>
        <v/>
      </c>
      <c r="G53" s="10">
        <f>IF($B53="","",VLOOKUP($D53,Quotes!$B$5:$G$1004,6,FALSE))</f>
        <v/>
      </c>
    </row>
    <row r="54" spans="3:7">
      <c r="C54" s="4"/>
      <c r="E54" s="7">
        <f>IF($B54="","",VLOOKUP($D54,Quotes!$B$5:$D$1004,3,FALSE))</f>
        <v/>
      </c>
      <c r="F54" s="7">
        <f>IF($B54="","",VLOOKUP($E54,Opportunities!$B$5:$D$1004,3,FALSE))</f>
        <v/>
      </c>
      <c r="G54" s="10">
        <f>IF($B54="","",VLOOKUP($D54,Quotes!$B$5:$G$1004,6,FALSE))</f>
        <v/>
      </c>
    </row>
    <row r="55" spans="3:7">
      <c r="C55" s="4"/>
      <c r="E55" s="7">
        <f>IF($B55="","",VLOOKUP($D55,Quotes!$B$5:$D$1004,3,FALSE))</f>
        <v/>
      </c>
      <c r="F55" s="7">
        <f>IF($B55="","",VLOOKUP($E55,Opportunities!$B$5:$D$1004,3,FALSE))</f>
        <v/>
      </c>
      <c r="G55" s="10">
        <f>IF($B55="","",VLOOKUP($D55,Quotes!$B$5:$G$1004,6,FALSE))</f>
        <v/>
      </c>
    </row>
    <row r="56" spans="3:7">
      <c r="C56" s="4"/>
      <c r="E56" s="7">
        <f>IF($B56="","",VLOOKUP($D56,Quotes!$B$5:$D$1004,3,FALSE))</f>
        <v/>
      </c>
      <c r="F56" s="7">
        <f>IF($B56="","",VLOOKUP($E56,Opportunities!$B$5:$D$1004,3,FALSE))</f>
        <v/>
      </c>
      <c r="G56" s="10">
        <f>IF($B56="","",VLOOKUP($D56,Quotes!$B$5:$G$1004,6,FALSE))</f>
        <v/>
      </c>
    </row>
    <row r="57" spans="3:7">
      <c r="C57" s="4"/>
      <c r="E57" s="7">
        <f>IF($B57="","",VLOOKUP($D57,Quotes!$B$5:$D$1004,3,FALSE))</f>
        <v/>
      </c>
      <c r="F57" s="7">
        <f>IF($B57="","",VLOOKUP($E57,Opportunities!$B$5:$D$1004,3,FALSE))</f>
        <v/>
      </c>
      <c r="G57" s="10">
        <f>IF($B57="","",VLOOKUP($D57,Quotes!$B$5:$G$1004,6,FALSE))</f>
        <v/>
      </c>
    </row>
    <row r="58" spans="3:7">
      <c r="C58" s="4"/>
      <c r="E58" s="7">
        <f>IF($B58="","",VLOOKUP($D58,Quotes!$B$5:$D$1004,3,FALSE))</f>
        <v/>
      </c>
      <c r="F58" s="7">
        <f>IF($B58="","",VLOOKUP($E58,Opportunities!$B$5:$D$1004,3,FALSE))</f>
        <v/>
      </c>
      <c r="G58" s="10">
        <f>IF($B58="","",VLOOKUP($D58,Quotes!$B$5:$G$1004,6,FALSE))</f>
        <v/>
      </c>
    </row>
    <row r="59" spans="3:7">
      <c r="C59" s="4"/>
      <c r="E59" s="7">
        <f>IF($B59="","",VLOOKUP($D59,Quotes!$B$5:$D$1004,3,FALSE))</f>
        <v/>
      </c>
      <c r="F59" s="7">
        <f>IF($B59="","",VLOOKUP($E59,Opportunities!$B$5:$D$1004,3,FALSE))</f>
        <v/>
      </c>
      <c r="G59" s="10">
        <f>IF($B59="","",VLOOKUP($D59,Quotes!$B$5:$G$1004,6,FALSE))</f>
        <v/>
      </c>
    </row>
    <row r="60" spans="3:7">
      <c r="C60" s="4"/>
      <c r="E60" s="7">
        <f>IF($B60="","",VLOOKUP($D60,Quotes!$B$5:$D$1004,3,FALSE))</f>
        <v/>
      </c>
      <c r="F60" s="7">
        <f>IF($B60="","",VLOOKUP($E60,Opportunities!$B$5:$D$1004,3,FALSE))</f>
        <v/>
      </c>
      <c r="G60" s="10">
        <f>IF($B60="","",VLOOKUP($D60,Quotes!$B$5:$G$1004,6,FALSE))</f>
        <v/>
      </c>
    </row>
    <row r="61" spans="3:7">
      <c r="C61" s="4"/>
      <c r="E61" s="7">
        <f>IF($B61="","",VLOOKUP($D61,Quotes!$B$5:$D$1004,3,FALSE))</f>
        <v/>
      </c>
      <c r="F61" s="7">
        <f>IF($B61="","",VLOOKUP($E61,Opportunities!$B$5:$D$1004,3,FALSE))</f>
        <v/>
      </c>
      <c r="G61" s="10">
        <f>IF($B61="","",VLOOKUP($D61,Quotes!$B$5:$G$1004,6,FALSE))</f>
        <v/>
      </c>
    </row>
    <row r="62" spans="3:7">
      <c r="C62" s="4"/>
      <c r="E62" s="7">
        <f>IF($B62="","",VLOOKUP($D62,Quotes!$B$5:$D$1004,3,FALSE))</f>
        <v/>
      </c>
      <c r="F62" s="7">
        <f>IF($B62="","",VLOOKUP($E62,Opportunities!$B$5:$D$1004,3,FALSE))</f>
        <v/>
      </c>
      <c r="G62" s="10">
        <f>IF($B62="","",VLOOKUP($D62,Quotes!$B$5:$G$1004,6,FALSE))</f>
        <v/>
      </c>
    </row>
    <row r="63" spans="3:7">
      <c r="C63" s="4"/>
      <c r="E63" s="7">
        <f>IF($B63="","",VLOOKUP($D63,Quotes!$B$5:$D$1004,3,FALSE))</f>
        <v/>
      </c>
      <c r="F63" s="7">
        <f>IF($B63="","",VLOOKUP($E63,Opportunities!$B$5:$D$1004,3,FALSE))</f>
        <v/>
      </c>
      <c r="G63" s="10">
        <f>IF($B63="","",VLOOKUP($D63,Quotes!$B$5:$G$1004,6,FALSE))</f>
        <v/>
      </c>
    </row>
    <row r="64" spans="3:7">
      <c r="C64" s="4"/>
      <c r="E64" s="7">
        <f>IF($B64="","",VLOOKUP($D64,Quotes!$B$5:$D$1004,3,FALSE))</f>
        <v/>
      </c>
      <c r="F64" s="7">
        <f>IF($B64="","",VLOOKUP($E64,Opportunities!$B$5:$D$1004,3,FALSE))</f>
        <v/>
      </c>
      <c r="G64" s="10">
        <f>IF($B64="","",VLOOKUP($D64,Quotes!$B$5:$G$1004,6,FALSE))</f>
        <v/>
      </c>
    </row>
    <row r="65" spans="3:7">
      <c r="C65" s="4"/>
      <c r="E65" s="7">
        <f>IF($B65="","",VLOOKUP($D65,Quotes!$B$5:$D$1004,3,FALSE))</f>
        <v/>
      </c>
      <c r="F65" s="7">
        <f>IF($B65="","",VLOOKUP($E65,Opportunities!$B$5:$D$1004,3,FALSE))</f>
        <v/>
      </c>
      <c r="G65" s="10">
        <f>IF($B65="","",VLOOKUP($D65,Quotes!$B$5:$G$1004,6,FALSE))</f>
        <v/>
      </c>
    </row>
    <row r="66" spans="3:7">
      <c r="C66" s="4"/>
      <c r="E66" s="7">
        <f>IF($B66="","",VLOOKUP($D66,Quotes!$B$5:$D$1004,3,FALSE))</f>
        <v/>
      </c>
      <c r="F66" s="7">
        <f>IF($B66="","",VLOOKUP($E66,Opportunities!$B$5:$D$1004,3,FALSE))</f>
        <v/>
      </c>
      <c r="G66" s="10">
        <f>IF($B66="","",VLOOKUP($D66,Quotes!$B$5:$G$1004,6,FALSE))</f>
        <v/>
      </c>
    </row>
    <row r="67" spans="3:7">
      <c r="C67" s="4"/>
      <c r="E67" s="7">
        <f>IF($B67="","",VLOOKUP($D67,Quotes!$B$5:$D$1004,3,FALSE))</f>
        <v/>
      </c>
      <c r="F67" s="7">
        <f>IF($B67="","",VLOOKUP($E67,Opportunities!$B$5:$D$1004,3,FALSE))</f>
        <v/>
      </c>
      <c r="G67" s="10">
        <f>IF($B67="","",VLOOKUP($D67,Quotes!$B$5:$G$1004,6,FALSE))</f>
        <v/>
      </c>
    </row>
    <row r="68" spans="3:7">
      <c r="C68" s="4"/>
      <c r="E68" s="7">
        <f>IF($B68="","",VLOOKUP($D68,Quotes!$B$5:$D$1004,3,FALSE))</f>
        <v/>
      </c>
      <c r="F68" s="7">
        <f>IF($B68="","",VLOOKUP($E68,Opportunities!$B$5:$D$1004,3,FALSE))</f>
        <v/>
      </c>
      <c r="G68" s="10">
        <f>IF($B68="","",VLOOKUP($D68,Quotes!$B$5:$G$1004,6,FALSE))</f>
        <v/>
      </c>
    </row>
    <row r="69" spans="3:7">
      <c r="C69" s="4"/>
      <c r="E69" s="7">
        <f>IF($B69="","",VLOOKUP($D69,Quotes!$B$5:$D$1004,3,FALSE))</f>
        <v/>
      </c>
      <c r="F69" s="7">
        <f>IF($B69="","",VLOOKUP($E69,Opportunities!$B$5:$D$1004,3,FALSE))</f>
        <v/>
      </c>
      <c r="G69" s="10">
        <f>IF($B69="","",VLOOKUP($D69,Quotes!$B$5:$G$1004,6,FALSE))</f>
        <v/>
      </c>
    </row>
    <row r="70" spans="3:7">
      <c r="C70" s="4"/>
      <c r="E70" s="7">
        <f>IF($B70="","",VLOOKUP($D70,Quotes!$B$5:$D$1004,3,FALSE))</f>
        <v/>
      </c>
      <c r="F70" s="7">
        <f>IF($B70="","",VLOOKUP($E70,Opportunities!$B$5:$D$1004,3,FALSE))</f>
        <v/>
      </c>
      <c r="G70" s="10">
        <f>IF($B70="","",VLOOKUP($D70,Quotes!$B$5:$G$1004,6,FALSE))</f>
        <v/>
      </c>
    </row>
    <row r="71" spans="3:7">
      <c r="C71" s="4"/>
      <c r="E71" s="7">
        <f>IF($B71="","",VLOOKUP($D71,Quotes!$B$5:$D$1004,3,FALSE))</f>
        <v/>
      </c>
      <c r="F71" s="7">
        <f>IF($B71="","",VLOOKUP($E71,Opportunities!$B$5:$D$1004,3,FALSE))</f>
        <v/>
      </c>
      <c r="G71" s="10">
        <f>IF($B71="","",VLOOKUP($D71,Quotes!$B$5:$G$1004,6,FALSE))</f>
        <v/>
      </c>
    </row>
    <row r="72" spans="3:7">
      <c r="C72" s="4"/>
      <c r="E72" s="7">
        <f>IF($B72="","",VLOOKUP($D72,Quotes!$B$5:$D$1004,3,FALSE))</f>
        <v/>
      </c>
      <c r="F72" s="7">
        <f>IF($B72="","",VLOOKUP($E72,Opportunities!$B$5:$D$1004,3,FALSE))</f>
        <v/>
      </c>
      <c r="G72" s="10">
        <f>IF($B72="","",VLOOKUP($D72,Quotes!$B$5:$G$1004,6,FALSE))</f>
        <v/>
      </c>
    </row>
    <row r="73" spans="3:7">
      <c r="C73" s="4"/>
      <c r="E73" s="7">
        <f>IF($B73="","",VLOOKUP($D73,Quotes!$B$5:$D$1004,3,FALSE))</f>
        <v/>
      </c>
      <c r="F73" s="7">
        <f>IF($B73="","",VLOOKUP($E73,Opportunities!$B$5:$D$1004,3,FALSE))</f>
        <v/>
      </c>
      <c r="G73" s="10">
        <f>IF($B73="","",VLOOKUP($D73,Quotes!$B$5:$G$1004,6,FALSE))</f>
        <v/>
      </c>
    </row>
    <row r="74" spans="3:7">
      <c r="C74" s="4"/>
      <c r="E74" s="7">
        <f>IF($B74="","",VLOOKUP($D74,Quotes!$B$5:$D$1004,3,FALSE))</f>
        <v/>
      </c>
      <c r="F74" s="7">
        <f>IF($B74="","",VLOOKUP($E74,Opportunities!$B$5:$D$1004,3,FALSE))</f>
        <v/>
      </c>
      <c r="G74" s="10">
        <f>IF($B74="","",VLOOKUP($D74,Quotes!$B$5:$G$1004,6,FALSE))</f>
        <v/>
      </c>
    </row>
    <row r="75" spans="3:7">
      <c r="C75" s="4"/>
      <c r="E75" s="7">
        <f>IF($B75="","",VLOOKUP($D75,Quotes!$B$5:$D$1004,3,FALSE))</f>
        <v/>
      </c>
      <c r="F75" s="7">
        <f>IF($B75="","",VLOOKUP($E75,Opportunities!$B$5:$D$1004,3,FALSE))</f>
        <v/>
      </c>
      <c r="G75" s="10">
        <f>IF($B75="","",VLOOKUP($D75,Quotes!$B$5:$G$1004,6,FALSE))</f>
        <v/>
      </c>
    </row>
    <row r="76" spans="3:7">
      <c r="C76" s="4"/>
      <c r="E76" s="7">
        <f>IF($B76="","",VLOOKUP($D76,Quotes!$B$5:$D$1004,3,FALSE))</f>
        <v/>
      </c>
      <c r="F76" s="7">
        <f>IF($B76="","",VLOOKUP($E76,Opportunities!$B$5:$D$1004,3,FALSE))</f>
        <v/>
      </c>
      <c r="G76" s="10">
        <f>IF($B76="","",VLOOKUP($D76,Quotes!$B$5:$G$1004,6,FALSE))</f>
        <v/>
      </c>
    </row>
    <row r="77" spans="3:7">
      <c r="C77" s="4"/>
      <c r="E77" s="7">
        <f>IF($B77="","",VLOOKUP($D77,Quotes!$B$5:$D$1004,3,FALSE))</f>
        <v/>
      </c>
      <c r="F77" s="7">
        <f>IF($B77="","",VLOOKUP($E77,Opportunities!$B$5:$D$1004,3,FALSE))</f>
        <v/>
      </c>
      <c r="G77" s="10">
        <f>IF($B77="","",VLOOKUP($D77,Quotes!$B$5:$G$1004,6,FALSE))</f>
        <v/>
      </c>
    </row>
    <row r="78" spans="3:7">
      <c r="C78" s="4"/>
      <c r="E78" s="7">
        <f>IF($B78="","",VLOOKUP($D78,Quotes!$B$5:$D$1004,3,FALSE))</f>
        <v/>
      </c>
      <c r="F78" s="7">
        <f>IF($B78="","",VLOOKUP($E78,Opportunities!$B$5:$D$1004,3,FALSE))</f>
        <v/>
      </c>
      <c r="G78" s="10">
        <f>IF($B78="","",VLOOKUP($D78,Quotes!$B$5:$G$1004,6,FALSE))</f>
        <v/>
      </c>
    </row>
    <row r="79" spans="3:7">
      <c r="C79" s="4"/>
      <c r="E79" s="7">
        <f>IF($B79="","",VLOOKUP($D79,Quotes!$B$5:$D$1004,3,FALSE))</f>
        <v/>
      </c>
      <c r="F79" s="7">
        <f>IF($B79="","",VLOOKUP($E79,Opportunities!$B$5:$D$1004,3,FALSE))</f>
        <v/>
      </c>
      <c r="G79" s="10">
        <f>IF($B79="","",VLOOKUP($D79,Quotes!$B$5:$G$1004,6,FALSE))</f>
        <v/>
      </c>
    </row>
    <row r="80" spans="3:7">
      <c r="C80" s="4"/>
      <c r="E80" s="7">
        <f>IF($B80="","",VLOOKUP($D80,Quotes!$B$5:$D$1004,3,FALSE))</f>
        <v/>
      </c>
      <c r="F80" s="7">
        <f>IF($B80="","",VLOOKUP($E80,Opportunities!$B$5:$D$1004,3,FALSE))</f>
        <v/>
      </c>
      <c r="G80" s="10">
        <f>IF($B80="","",VLOOKUP($D80,Quotes!$B$5:$G$1004,6,FALSE))</f>
        <v/>
      </c>
    </row>
    <row r="81" spans="3:7">
      <c r="C81" s="4"/>
      <c r="E81" s="7">
        <f>IF($B81="","",VLOOKUP($D81,Quotes!$B$5:$D$1004,3,FALSE))</f>
        <v/>
      </c>
      <c r="F81" s="7">
        <f>IF($B81="","",VLOOKUP($E81,Opportunities!$B$5:$D$1004,3,FALSE))</f>
        <v/>
      </c>
      <c r="G81" s="10">
        <f>IF($B81="","",VLOOKUP($D81,Quotes!$B$5:$G$1004,6,FALSE))</f>
        <v/>
      </c>
    </row>
    <row r="82" spans="3:7">
      <c r="C82" s="4"/>
      <c r="E82" s="7">
        <f>IF($B82="","",VLOOKUP($D82,Quotes!$B$5:$D$1004,3,FALSE))</f>
        <v/>
      </c>
      <c r="F82" s="7">
        <f>IF($B82="","",VLOOKUP($E82,Opportunities!$B$5:$D$1004,3,FALSE))</f>
        <v/>
      </c>
      <c r="G82" s="10">
        <f>IF($B82="","",VLOOKUP($D82,Quotes!$B$5:$G$1004,6,FALSE))</f>
        <v/>
      </c>
    </row>
    <row r="83" spans="3:7">
      <c r="C83" s="4"/>
      <c r="E83" s="7">
        <f>IF($B83="","",VLOOKUP($D83,Quotes!$B$5:$D$1004,3,FALSE))</f>
        <v/>
      </c>
      <c r="F83" s="7">
        <f>IF($B83="","",VLOOKUP($E83,Opportunities!$B$5:$D$1004,3,FALSE))</f>
        <v/>
      </c>
      <c r="G83" s="10">
        <f>IF($B83="","",VLOOKUP($D83,Quotes!$B$5:$G$1004,6,FALSE))</f>
        <v/>
      </c>
    </row>
    <row r="84" spans="3:7">
      <c r="C84" s="4"/>
      <c r="E84" s="7">
        <f>IF($B84="","",VLOOKUP($D84,Quotes!$B$5:$D$1004,3,FALSE))</f>
        <v/>
      </c>
      <c r="F84" s="7">
        <f>IF($B84="","",VLOOKUP($E84,Opportunities!$B$5:$D$1004,3,FALSE))</f>
        <v/>
      </c>
      <c r="G84" s="10">
        <f>IF($B84="","",VLOOKUP($D84,Quotes!$B$5:$G$1004,6,FALSE))</f>
        <v/>
      </c>
    </row>
    <row r="85" spans="3:7">
      <c r="C85" s="4"/>
      <c r="E85" s="7">
        <f>IF($B85="","",VLOOKUP($D85,Quotes!$B$5:$D$1004,3,FALSE))</f>
        <v/>
      </c>
      <c r="F85" s="7">
        <f>IF($B85="","",VLOOKUP($E85,Opportunities!$B$5:$D$1004,3,FALSE))</f>
        <v/>
      </c>
      <c r="G85" s="10">
        <f>IF($B85="","",VLOOKUP($D85,Quotes!$B$5:$G$1004,6,FALSE))</f>
        <v/>
      </c>
    </row>
    <row r="86" spans="3:7">
      <c r="C86" s="4"/>
      <c r="E86" s="7">
        <f>IF($B86="","",VLOOKUP($D86,Quotes!$B$5:$D$1004,3,FALSE))</f>
        <v/>
      </c>
      <c r="F86" s="7">
        <f>IF($B86="","",VLOOKUP($E86,Opportunities!$B$5:$D$1004,3,FALSE))</f>
        <v/>
      </c>
      <c r="G86" s="10">
        <f>IF($B86="","",VLOOKUP($D86,Quotes!$B$5:$G$1004,6,FALSE))</f>
        <v/>
      </c>
    </row>
    <row r="87" spans="3:7">
      <c r="C87" s="4"/>
      <c r="E87" s="7">
        <f>IF($B87="","",VLOOKUP($D87,Quotes!$B$5:$D$1004,3,FALSE))</f>
        <v/>
      </c>
      <c r="F87" s="7">
        <f>IF($B87="","",VLOOKUP($E87,Opportunities!$B$5:$D$1004,3,FALSE))</f>
        <v/>
      </c>
      <c r="G87" s="10">
        <f>IF($B87="","",VLOOKUP($D87,Quotes!$B$5:$G$1004,6,FALSE))</f>
        <v/>
      </c>
    </row>
    <row r="88" spans="3:7">
      <c r="C88" s="4"/>
      <c r="E88" s="7">
        <f>IF($B88="","",VLOOKUP($D88,Quotes!$B$5:$D$1004,3,FALSE))</f>
        <v/>
      </c>
      <c r="F88" s="7">
        <f>IF($B88="","",VLOOKUP($E88,Opportunities!$B$5:$D$1004,3,FALSE))</f>
        <v/>
      </c>
      <c r="G88" s="10">
        <f>IF($B88="","",VLOOKUP($D88,Quotes!$B$5:$G$1004,6,FALSE))</f>
        <v/>
      </c>
    </row>
    <row r="89" spans="3:7">
      <c r="C89" s="4"/>
      <c r="E89" s="7">
        <f>IF($B89="","",VLOOKUP($D89,Quotes!$B$5:$D$1004,3,FALSE))</f>
        <v/>
      </c>
      <c r="F89" s="7">
        <f>IF($B89="","",VLOOKUP($E89,Opportunities!$B$5:$D$1004,3,FALSE))</f>
        <v/>
      </c>
      <c r="G89" s="10">
        <f>IF($B89="","",VLOOKUP($D89,Quotes!$B$5:$G$1004,6,FALSE))</f>
        <v/>
      </c>
    </row>
    <row r="90" spans="3:7">
      <c r="C90" s="4"/>
      <c r="E90" s="7">
        <f>IF($B90="","",VLOOKUP($D90,Quotes!$B$5:$D$1004,3,FALSE))</f>
        <v/>
      </c>
      <c r="F90" s="7">
        <f>IF($B90="","",VLOOKUP($E90,Opportunities!$B$5:$D$1004,3,FALSE))</f>
        <v/>
      </c>
      <c r="G90" s="10">
        <f>IF($B90="","",VLOOKUP($D90,Quotes!$B$5:$G$1004,6,FALSE))</f>
        <v/>
      </c>
    </row>
    <row r="91" spans="3:7">
      <c r="C91" s="4"/>
      <c r="E91" s="7">
        <f>IF($B91="","",VLOOKUP($D91,Quotes!$B$5:$D$1004,3,FALSE))</f>
        <v/>
      </c>
      <c r="F91" s="7">
        <f>IF($B91="","",VLOOKUP($E91,Opportunities!$B$5:$D$1004,3,FALSE))</f>
        <v/>
      </c>
      <c r="G91" s="10">
        <f>IF($B91="","",VLOOKUP($D91,Quotes!$B$5:$G$1004,6,FALSE))</f>
        <v/>
      </c>
    </row>
    <row r="92" spans="3:7">
      <c r="C92" s="4"/>
      <c r="E92" s="7">
        <f>IF($B92="","",VLOOKUP($D92,Quotes!$B$5:$D$1004,3,FALSE))</f>
        <v/>
      </c>
      <c r="F92" s="7">
        <f>IF($B92="","",VLOOKUP($E92,Opportunities!$B$5:$D$1004,3,FALSE))</f>
        <v/>
      </c>
      <c r="G92" s="10">
        <f>IF($B92="","",VLOOKUP($D92,Quotes!$B$5:$G$1004,6,FALSE))</f>
        <v/>
      </c>
    </row>
    <row r="93" spans="3:7">
      <c r="C93" s="4"/>
      <c r="E93" s="7">
        <f>IF($B93="","",VLOOKUP($D93,Quotes!$B$5:$D$1004,3,FALSE))</f>
        <v/>
      </c>
      <c r="F93" s="7">
        <f>IF($B93="","",VLOOKUP($E93,Opportunities!$B$5:$D$1004,3,FALSE))</f>
        <v/>
      </c>
      <c r="G93" s="10">
        <f>IF($B93="","",VLOOKUP($D93,Quotes!$B$5:$G$1004,6,FALSE))</f>
        <v/>
      </c>
    </row>
    <row r="94" spans="3:7">
      <c r="C94" s="4"/>
      <c r="E94" s="7">
        <f>IF($B94="","",VLOOKUP($D94,Quotes!$B$5:$D$1004,3,FALSE))</f>
        <v/>
      </c>
      <c r="F94" s="7">
        <f>IF($B94="","",VLOOKUP($E94,Opportunities!$B$5:$D$1004,3,FALSE))</f>
        <v/>
      </c>
      <c r="G94" s="10">
        <f>IF($B94="","",VLOOKUP($D94,Quotes!$B$5:$G$1004,6,FALSE))</f>
        <v/>
      </c>
    </row>
    <row r="95" spans="3:7">
      <c r="C95" s="4"/>
      <c r="E95" s="7">
        <f>IF($B95="","",VLOOKUP($D95,Quotes!$B$5:$D$1004,3,FALSE))</f>
        <v/>
      </c>
      <c r="F95" s="7">
        <f>IF($B95="","",VLOOKUP($E95,Opportunities!$B$5:$D$1004,3,FALSE))</f>
        <v/>
      </c>
      <c r="G95" s="10">
        <f>IF($B95="","",VLOOKUP($D95,Quotes!$B$5:$G$1004,6,FALSE))</f>
        <v/>
      </c>
    </row>
    <row r="96" spans="3:7">
      <c r="C96" s="4"/>
      <c r="E96" s="7">
        <f>IF($B96="","",VLOOKUP($D96,Quotes!$B$5:$D$1004,3,FALSE))</f>
        <v/>
      </c>
      <c r="F96" s="7">
        <f>IF($B96="","",VLOOKUP($E96,Opportunities!$B$5:$D$1004,3,FALSE))</f>
        <v/>
      </c>
      <c r="G96" s="10">
        <f>IF($B96="","",VLOOKUP($D96,Quotes!$B$5:$G$1004,6,FALSE))</f>
        <v/>
      </c>
    </row>
    <row r="97" spans="3:7">
      <c r="C97" s="4"/>
      <c r="E97" s="7">
        <f>IF($B97="","",VLOOKUP($D97,Quotes!$B$5:$D$1004,3,FALSE))</f>
        <v/>
      </c>
      <c r="F97" s="7">
        <f>IF($B97="","",VLOOKUP($E97,Opportunities!$B$5:$D$1004,3,FALSE))</f>
        <v/>
      </c>
      <c r="G97" s="10">
        <f>IF($B97="","",VLOOKUP($D97,Quotes!$B$5:$G$1004,6,FALSE))</f>
        <v/>
      </c>
    </row>
    <row r="98" spans="3:7">
      <c r="C98" s="4"/>
      <c r="E98" s="7">
        <f>IF($B98="","",VLOOKUP($D98,Quotes!$B$5:$D$1004,3,FALSE))</f>
        <v/>
      </c>
      <c r="F98" s="7">
        <f>IF($B98="","",VLOOKUP($E98,Opportunities!$B$5:$D$1004,3,FALSE))</f>
        <v/>
      </c>
      <c r="G98" s="10">
        <f>IF($B98="","",VLOOKUP($D98,Quotes!$B$5:$G$1004,6,FALSE))</f>
        <v/>
      </c>
    </row>
    <row r="99" spans="3:7">
      <c r="C99" s="4"/>
      <c r="E99" s="7">
        <f>IF($B99="","",VLOOKUP($D99,Quotes!$B$5:$D$1004,3,FALSE))</f>
        <v/>
      </c>
      <c r="F99" s="7">
        <f>IF($B99="","",VLOOKUP($E99,Opportunities!$B$5:$D$1004,3,FALSE))</f>
        <v/>
      </c>
      <c r="G99" s="10">
        <f>IF($B99="","",VLOOKUP($D99,Quotes!$B$5:$G$1004,6,FALSE))</f>
        <v/>
      </c>
    </row>
    <row r="100" spans="3:7">
      <c r="C100" s="4"/>
      <c r="E100" s="7">
        <f>IF($B100="","",VLOOKUP($D100,Quotes!$B$5:$D$1004,3,FALSE))</f>
        <v/>
      </c>
      <c r="F100" s="7">
        <f>IF($B100="","",VLOOKUP($E100,Opportunities!$B$5:$D$1004,3,FALSE))</f>
        <v/>
      </c>
      <c r="G100" s="10">
        <f>IF($B100="","",VLOOKUP($D100,Quotes!$B$5:$G$1004,6,FALSE))</f>
        <v/>
      </c>
    </row>
    <row r="101" spans="3:7">
      <c r="C101" s="4"/>
      <c r="E101" s="7">
        <f>IF($B101="","",VLOOKUP($D101,Quotes!$B$5:$D$1004,3,FALSE))</f>
        <v/>
      </c>
      <c r="F101" s="7">
        <f>IF($B101="","",VLOOKUP($E101,Opportunities!$B$5:$D$1004,3,FALSE))</f>
        <v/>
      </c>
      <c r="G101" s="10">
        <f>IF($B101="","",VLOOKUP($D101,Quotes!$B$5:$G$1004,6,FALSE))</f>
        <v/>
      </c>
    </row>
    <row r="102" spans="3:7">
      <c r="C102" s="4"/>
      <c r="E102" s="7">
        <f>IF($B102="","",VLOOKUP($D102,Quotes!$B$5:$D$1004,3,FALSE))</f>
        <v/>
      </c>
      <c r="F102" s="7">
        <f>IF($B102="","",VLOOKUP($E102,Opportunities!$B$5:$D$1004,3,FALSE))</f>
        <v/>
      </c>
      <c r="G102" s="10">
        <f>IF($B102="","",VLOOKUP($D102,Quotes!$B$5:$G$1004,6,FALSE))</f>
        <v/>
      </c>
    </row>
    <row r="103" spans="3:7">
      <c r="C103" s="4"/>
      <c r="E103" s="7">
        <f>IF($B103="","",VLOOKUP($D103,Quotes!$B$5:$D$1004,3,FALSE))</f>
        <v/>
      </c>
      <c r="F103" s="7">
        <f>IF($B103="","",VLOOKUP($E103,Opportunities!$B$5:$D$1004,3,FALSE))</f>
        <v/>
      </c>
      <c r="G103" s="10">
        <f>IF($B103="","",VLOOKUP($D103,Quotes!$B$5:$G$1004,6,FALSE))</f>
        <v/>
      </c>
    </row>
    <row r="104" spans="3:7">
      <c r="C104" s="4"/>
      <c r="E104" s="7">
        <f>IF($B104="","",VLOOKUP($D104,Quotes!$B$5:$D$1004,3,FALSE))</f>
        <v/>
      </c>
      <c r="F104" s="7">
        <f>IF($B104="","",VLOOKUP($E104,Opportunities!$B$5:$D$1004,3,FALSE))</f>
        <v/>
      </c>
      <c r="G104" s="10">
        <f>IF($B104="","",VLOOKUP($D104,Quotes!$B$5:$G$1004,6,FALSE))</f>
        <v/>
      </c>
    </row>
    <row r="105" spans="3:7">
      <c r="C105" s="4"/>
      <c r="E105" s="7">
        <f>IF($B105="","",VLOOKUP($D105,Quotes!$B$5:$D$1004,3,FALSE))</f>
        <v/>
      </c>
      <c r="F105" s="7">
        <f>IF($B105="","",VLOOKUP($E105,Opportunities!$B$5:$D$1004,3,FALSE))</f>
        <v/>
      </c>
      <c r="G105" s="10">
        <f>IF($B105="","",VLOOKUP($D105,Quotes!$B$5:$G$1004,6,FALSE))</f>
        <v/>
      </c>
    </row>
    <row r="106" spans="3:7">
      <c r="C106" s="4"/>
      <c r="E106" s="7">
        <f>IF($B106="","",VLOOKUP($D106,Quotes!$B$5:$D$1004,3,FALSE))</f>
        <v/>
      </c>
      <c r="F106" s="7">
        <f>IF($B106="","",VLOOKUP($E106,Opportunities!$B$5:$D$1004,3,FALSE))</f>
        <v/>
      </c>
      <c r="G106" s="10">
        <f>IF($B106="","",VLOOKUP($D106,Quotes!$B$5:$G$1004,6,FALSE))</f>
        <v/>
      </c>
    </row>
    <row r="107" spans="3:7">
      <c r="C107" s="4"/>
      <c r="E107" s="7">
        <f>IF($B107="","",VLOOKUP($D107,Quotes!$B$5:$D$1004,3,FALSE))</f>
        <v/>
      </c>
      <c r="F107" s="7">
        <f>IF($B107="","",VLOOKUP($E107,Opportunities!$B$5:$D$1004,3,FALSE))</f>
        <v/>
      </c>
      <c r="G107" s="10">
        <f>IF($B107="","",VLOOKUP($D107,Quotes!$B$5:$G$1004,6,FALSE))</f>
        <v/>
      </c>
    </row>
    <row r="108" spans="3:7">
      <c r="C108" s="4"/>
      <c r="E108" s="7">
        <f>IF($B108="","",VLOOKUP($D108,Quotes!$B$5:$D$1004,3,FALSE))</f>
        <v/>
      </c>
      <c r="F108" s="7">
        <f>IF($B108="","",VLOOKUP($E108,Opportunities!$B$5:$D$1004,3,FALSE))</f>
        <v/>
      </c>
      <c r="G108" s="10">
        <f>IF($B108="","",VLOOKUP($D108,Quotes!$B$5:$G$1004,6,FALSE))</f>
        <v/>
      </c>
    </row>
    <row r="109" spans="3:7">
      <c r="C109" s="4"/>
      <c r="E109" s="7">
        <f>IF($B109="","",VLOOKUP($D109,Quotes!$B$5:$D$1004,3,FALSE))</f>
        <v/>
      </c>
      <c r="F109" s="7">
        <f>IF($B109="","",VLOOKUP($E109,Opportunities!$B$5:$D$1004,3,FALSE))</f>
        <v/>
      </c>
      <c r="G109" s="10">
        <f>IF($B109="","",VLOOKUP($D109,Quotes!$B$5:$G$1004,6,FALSE))</f>
        <v/>
      </c>
    </row>
    <row r="110" spans="3:7">
      <c r="C110" s="4"/>
      <c r="E110" s="7">
        <f>IF($B110="","",VLOOKUP($D110,Quotes!$B$5:$D$1004,3,FALSE))</f>
        <v/>
      </c>
      <c r="F110" s="7">
        <f>IF($B110="","",VLOOKUP($E110,Opportunities!$B$5:$D$1004,3,FALSE))</f>
        <v/>
      </c>
      <c r="G110" s="10">
        <f>IF($B110="","",VLOOKUP($D110,Quotes!$B$5:$G$1004,6,FALSE))</f>
        <v/>
      </c>
    </row>
    <row r="111" spans="3:7">
      <c r="C111" s="4"/>
      <c r="E111" s="7">
        <f>IF($B111="","",VLOOKUP($D111,Quotes!$B$5:$D$1004,3,FALSE))</f>
        <v/>
      </c>
      <c r="F111" s="7">
        <f>IF($B111="","",VLOOKUP($E111,Opportunities!$B$5:$D$1004,3,FALSE))</f>
        <v/>
      </c>
      <c r="G111" s="10">
        <f>IF($B111="","",VLOOKUP($D111,Quotes!$B$5:$G$1004,6,FALSE))</f>
        <v/>
      </c>
    </row>
    <row r="112" spans="3:7">
      <c r="C112" s="4"/>
      <c r="E112" s="7">
        <f>IF($B112="","",VLOOKUP($D112,Quotes!$B$5:$D$1004,3,FALSE))</f>
        <v/>
      </c>
      <c r="F112" s="7">
        <f>IF($B112="","",VLOOKUP($E112,Opportunities!$B$5:$D$1004,3,FALSE))</f>
        <v/>
      </c>
      <c r="G112" s="10">
        <f>IF($B112="","",VLOOKUP($D112,Quotes!$B$5:$G$1004,6,FALSE))</f>
        <v/>
      </c>
    </row>
    <row r="113" spans="3:7">
      <c r="C113" s="4"/>
      <c r="E113" s="7">
        <f>IF($B113="","",VLOOKUP($D113,Quotes!$B$5:$D$1004,3,FALSE))</f>
        <v/>
      </c>
      <c r="F113" s="7">
        <f>IF($B113="","",VLOOKUP($E113,Opportunities!$B$5:$D$1004,3,FALSE))</f>
        <v/>
      </c>
      <c r="G113" s="10">
        <f>IF($B113="","",VLOOKUP($D113,Quotes!$B$5:$G$1004,6,FALSE))</f>
        <v/>
      </c>
    </row>
    <row r="114" spans="3:7">
      <c r="C114" s="4"/>
      <c r="E114" s="7">
        <f>IF($B114="","",VLOOKUP($D114,Quotes!$B$5:$D$1004,3,FALSE))</f>
        <v/>
      </c>
      <c r="F114" s="7">
        <f>IF($B114="","",VLOOKUP($E114,Opportunities!$B$5:$D$1004,3,FALSE))</f>
        <v/>
      </c>
      <c r="G114" s="10">
        <f>IF($B114="","",VLOOKUP($D114,Quotes!$B$5:$G$1004,6,FALSE))</f>
        <v/>
      </c>
    </row>
    <row r="115" spans="3:7">
      <c r="C115" s="4"/>
      <c r="E115" s="7">
        <f>IF($B115="","",VLOOKUP($D115,Quotes!$B$5:$D$1004,3,FALSE))</f>
        <v/>
      </c>
      <c r="F115" s="7">
        <f>IF($B115="","",VLOOKUP($E115,Opportunities!$B$5:$D$1004,3,FALSE))</f>
        <v/>
      </c>
      <c r="G115" s="10">
        <f>IF($B115="","",VLOOKUP($D115,Quotes!$B$5:$G$1004,6,FALSE))</f>
        <v/>
      </c>
    </row>
    <row r="116" spans="3:7">
      <c r="C116" s="4"/>
      <c r="E116" s="7">
        <f>IF($B116="","",VLOOKUP($D116,Quotes!$B$5:$D$1004,3,FALSE))</f>
        <v/>
      </c>
      <c r="F116" s="7">
        <f>IF($B116="","",VLOOKUP($E116,Opportunities!$B$5:$D$1004,3,FALSE))</f>
        <v/>
      </c>
      <c r="G116" s="10">
        <f>IF($B116="","",VLOOKUP($D116,Quotes!$B$5:$G$1004,6,FALSE))</f>
        <v/>
      </c>
    </row>
    <row r="117" spans="3:7">
      <c r="C117" s="4"/>
      <c r="E117" s="7">
        <f>IF($B117="","",VLOOKUP($D117,Quotes!$B$5:$D$1004,3,FALSE))</f>
        <v/>
      </c>
      <c r="F117" s="7">
        <f>IF($B117="","",VLOOKUP($E117,Opportunities!$B$5:$D$1004,3,FALSE))</f>
        <v/>
      </c>
      <c r="G117" s="10">
        <f>IF($B117="","",VLOOKUP($D117,Quotes!$B$5:$G$1004,6,FALSE))</f>
        <v/>
      </c>
    </row>
    <row r="118" spans="3:7">
      <c r="C118" s="4"/>
      <c r="E118" s="7">
        <f>IF($B118="","",VLOOKUP($D118,Quotes!$B$5:$D$1004,3,FALSE))</f>
        <v/>
      </c>
      <c r="F118" s="7">
        <f>IF($B118="","",VLOOKUP($E118,Opportunities!$B$5:$D$1004,3,FALSE))</f>
        <v/>
      </c>
      <c r="G118" s="10">
        <f>IF($B118="","",VLOOKUP($D118,Quotes!$B$5:$G$1004,6,FALSE))</f>
        <v/>
      </c>
    </row>
    <row r="119" spans="3:7">
      <c r="C119" s="4"/>
      <c r="E119" s="7">
        <f>IF($B119="","",VLOOKUP($D119,Quotes!$B$5:$D$1004,3,FALSE))</f>
        <v/>
      </c>
      <c r="F119" s="7">
        <f>IF($B119="","",VLOOKUP($E119,Opportunities!$B$5:$D$1004,3,FALSE))</f>
        <v/>
      </c>
      <c r="G119" s="10">
        <f>IF($B119="","",VLOOKUP($D119,Quotes!$B$5:$G$1004,6,FALSE))</f>
        <v/>
      </c>
    </row>
    <row r="120" spans="3:7">
      <c r="C120" s="4"/>
      <c r="E120" s="7">
        <f>IF($B120="","",VLOOKUP($D120,Quotes!$B$5:$D$1004,3,FALSE))</f>
        <v/>
      </c>
      <c r="F120" s="7">
        <f>IF($B120="","",VLOOKUP($E120,Opportunities!$B$5:$D$1004,3,FALSE))</f>
        <v/>
      </c>
      <c r="G120" s="10">
        <f>IF($B120="","",VLOOKUP($D120,Quotes!$B$5:$G$1004,6,FALSE))</f>
        <v/>
      </c>
    </row>
    <row r="121" spans="3:7">
      <c r="C121" s="4"/>
      <c r="E121" s="7">
        <f>IF($B121="","",VLOOKUP($D121,Quotes!$B$5:$D$1004,3,FALSE))</f>
        <v/>
      </c>
      <c r="F121" s="7">
        <f>IF($B121="","",VLOOKUP($E121,Opportunities!$B$5:$D$1004,3,FALSE))</f>
        <v/>
      </c>
      <c r="G121" s="10">
        <f>IF($B121="","",VLOOKUP($D121,Quotes!$B$5:$G$1004,6,FALSE))</f>
        <v/>
      </c>
    </row>
    <row r="122" spans="3:7">
      <c r="C122" s="4"/>
      <c r="E122" s="7">
        <f>IF($B122="","",VLOOKUP($D122,Quotes!$B$5:$D$1004,3,FALSE))</f>
        <v/>
      </c>
      <c r="F122" s="7">
        <f>IF($B122="","",VLOOKUP($E122,Opportunities!$B$5:$D$1004,3,FALSE))</f>
        <v/>
      </c>
      <c r="G122" s="10">
        <f>IF($B122="","",VLOOKUP($D122,Quotes!$B$5:$G$1004,6,FALSE))</f>
        <v/>
      </c>
    </row>
    <row r="123" spans="3:7">
      <c r="C123" s="4"/>
      <c r="E123" s="7">
        <f>IF($B123="","",VLOOKUP($D123,Quotes!$B$5:$D$1004,3,FALSE))</f>
        <v/>
      </c>
      <c r="F123" s="7">
        <f>IF($B123="","",VLOOKUP($E123,Opportunities!$B$5:$D$1004,3,FALSE))</f>
        <v/>
      </c>
      <c r="G123" s="10">
        <f>IF($B123="","",VLOOKUP($D123,Quotes!$B$5:$G$1004,6,FALSE))</f>
        <v/>
      </c>
    </row>
    <row r="124" spans="3:7">
      <c r="C124" s="4"/>
      <c r="E124" s="7">
        <f>IF($B124="","",VLOOKUP($D124,Quotes!$B$5:$D$1004,3,FALSE))</f>
        <v/>
      </c>
      <c r="F124" s="7">
        <f>IF($B124="","",VLOOKUP($E124,Opportunities!$B$5:$D$1004,3,FALSE))</f>
        <v/>
      </c>
      <c r="G124" s="10">
        <f>IF($B124="","",VLOOKUP($D124,Quotes!$B$5:$G$1004,6,FALSE))</f>
        <v/>
      </c>
    </row>
    <row r="125" spans="3:7">
      <c r="C125" s="4"/>
      <c r="E125" s="7">
        <f>IF($B125="","",VLOOKUP($D125,Quotes!$B$5:$D$1004,3,FALSE))</f>
        <v/>
      </c>
      <c r="F125" s="7">
        <f>IF($B125="","",VLOOKUP($E125,Opportunities!$B$5:$D$1004,3,FALSE))</f>
        <v/>
      </c>
      <c r="G125" s="10">
        <f>IF($B125="","",VLOOKUP($D125,Quotes!$B$5:$G$1004,6,FALSE))</f>
        <v/>
      </c>
    </row>
    <row r="126" spans="3:7">
      <c r="C126" s="4"/>
      <c r="E126" s="7">
        <f>IF($B126="","",VLOOKUP($D126,Quotes!$B$5:$D$1004,3,FALSE))</f>
        <v/>
      </c>
      <c r="F126" s="7">
        <f>IF($B126="","",VLOOKUP($E126,Opportunities!$B$5:$D$1004,3,FALSE))</f>
        <v/>
      </c>
      <c r="G126" s="10">
        <f>IF($B126="","",VLOOKUP($D126,Quotes!$B$5:$G$1004,6,FALSE))</f>
        <v/>
      </c>
    </row>
    <row r="127" spans="3:7">
      <c r="C127" s="4"/>
      <c r="E127" s="7">
        <f>IF($B127="","",VLOOKUP($D127,Quotes!$B$5:$D$1004,3,FALSE))</f>
        <v/>
      </c>
      <c r="F127" s="7">
        <f>IF($B127="","",VLOOKUP($E127,Opportunities!$B$5:$D$1004,3,FALSE))</f>
        <v/>
      </c>
      <c r="G127" s="10">
        <f>IF($B127="","",VLOOKUP($D127,Quotes!$B$5:$G$1004,6,FALSE))</f>
        <v/>
      </c>
    </row>
    <row r="128" spans="3:7">
      <c r="C128" s="4"/>
      <c r="E128" s="7">
        <f>IF($B128="","",VLOOKUP($D128,Quotes!$B$5:$D$1004,3,FALSE))</f>
        <v/>
      </c>
      <c r="F128" s="7">
        <f>IF($B128="","",VLOOKUP($E128,Opportunities!$B$5:$D$1004,3,FALSE))</f>
        <v/>
      </c>
      <c r="G128" s="10">
        <f>IF($B128="","",VLOOKUP($D128,Quotes!$B$5:$G$1004,6,FALSE))</f>
        <v/>
      </c>
    </row>
    <row r="129" spans="3:7">
      <c r="C129" s="4"/>
      <c r="E129" s="7">
        <f>IF($B129="","",VLOOKUP($D129,Quotes!$B$5:$D$1004,3,FALSE))</f>
        <v/>
      </c>
      <c r="F129" s="7">
        <f>IF($B129="","",VLOOKUP($E129,Opportunities!$B$5:$D$1004,3,FALSE))</f>
        <v/>
      </c>
      <c r="G129" s="10">
        <f>IF($B129="","",VLOOKUP($D129,Quotes!$B$5:$G$1004,6,FALSE))</f>
        <v/>
      </c>
    </row>
    <row r="130" spans="3:7">
      <c r="C130" s="4"/>
      <c r="E130" s="7">
        <f>IF($B130="","",VLOOKUP($D130,Quotes!$B$5:$D$1004,3,FALSE))</f>
        <v/>
      </c>
      <c r="F130" s="7">
        <f>IF($B130="","",VLOOKUP($E130,Opportunities!$B$5:$D$1004,3,FALSE))</f>
        <v/>
      </c>
      <c r="G130" s="10">
        <f>IF($B130="","",VLOOKUP($D130,Quotes!$B$5:$G$1004,6,FALSE))</f>
        <v/>
      </c>
    </row>
    <row r="131" spans="3:7">
      <c r="C131" s="4"/>
      <c r="E131" s="7">
        <f>IF($B131="","",VLOOKUP($D131,Quotes!$B$5:$D$1004,3,FALSE))</f>
        <v/>
      </c>
      <c r="F131" s="7">
        <f>IF($B131="","",VLOOKUP($E131,Opportunities!$B$5:$D$1004,3,FALSE))</f>
        <v/>
      </c>
      <c r="G131" s="10">
        <f>IF($B131="","",VLOOKUP($D131,Quotes!$B$5:$G$1004,6,FALSE))</f>
        <v/>
      </c>
    </row>
    <row r="132" spans="3:7">
      <c r="C132" s="4"/>
      <c r="E132" s="7">
        <f>IF($B132="","",VLOOKUP($D132,Quotes!$B$5:$D$1004,3,FALSE))</f>
        <v/>
      </c>
      <c r="F132" s="7">
        <f>IF($B132="","",VLOOKUP($E132,Opportunities!$B$5:$D$1004,3,FALSE))</f>
        <v/>
      </c>
      <c r="G132" s="10">
        <f>IF($B132="","",VLOOKUP($D132,Quotes!$B$5:$G$1004,6,FALSE))</f>
        <v/>
      </c>
    </row>
    <row r="133" spans="3:7">
      <c r="C133" s="4"/>
      <c r="E133" s="7">
        <f>IF($B133="","",VLOOKUP($D133,Quotes!$B$5:$D$1004,3,FALSE))</f>
        <v/>
      </c>
      <c r="F133" s="7">
        <f>IF($B133="","",VLOOKUP($E133,Opportunities!$B$5:$D$1004,3,FALSE))</f>
        <v/>
      </c>
      <c r="G133" s="10">
        <f>IF($B133="","",VLOOKUP($D133,Quotes!$B$5:$G$1004,6,FALSE))</f>
        <v/>
      </c>
    </row>
    <row r="134" spans="3:7">
      <c r="C134" s="4"/>
      <c r="E134" s="7">
        <f>IF($B134="","",VLOOKUP($D134,Quotes!$B$5:$D$1004,3,FALSE))</f>
        <v/>
      </c>
      <c r="F134" s="7">
        <f>IF($B134="","",VLOOKUP($E134,Opportunities!$B$5:$D$1004,3,FALSE))</f>
        <v/>
      </c>
      <c r="G134" s="10">
        <f>IF($B134="","",VLOOKUP($D134,Quotes!$B$5:$G$1004,6,FALSE))</f>
        <v/>
      </c>
    </row>
    <row r="135" spans="3:7">
      <c r="C135" s="4"/>
      <c r="E135" s="7">
        <f>IF($B135="","",VLOOKUP($D135,Quotes!$B$5:$D$1004,3,FALSE))</f>
        <v/>
      </c>
      <c r="F135" s="7">
        <f>IF($B135="","",VLOOKUP($E135,Opportunities!$B$5:$D$1004,3,FALSE))</f>
        <v/>
      </c>
      <c r="G135" s="10">
        <f>IF($B135="","",VLOOKUP($D135,Quotes!$B$5:$G$1004,6,FALSE))</f>
        <v/>
      </c>
    </row>
    <row r="136" spans="3:7">
      <c r="C136" s="4"/>
      <c r="E136" s="7">
        <f>IF($B136="","",VLOOKUP($D136,Quotes!$B$5:$D$1004,3,FALSE))</f>
        <v/>
      </c>
      <c r="F136" s="7">
        <f>IF($B136="","",VLOOKUP($E136,Opportunities!$B$5:$D$1004,3,FALSE))</f>
        <v/>
      </c>
      <c r="G136" s="10">
        <f>IF($B136="","",VLOOKUP($D136,Quotes!$B$5:$G$1004,6,FALSE))</f>
        <v/>
      </c>
    </row>
    <row r="137" spans="3:7">
      <c r="C137" s="4"/>
      <c r="E137" s="7">
        <f>IF($B137="","",VLOOKUP($D137,Quotes!$B$5:$D$1004,3,FALSE))</f>
        <v/>
      </c>
      <c r="F137" s="7">
        <f>IF($B137="","",VLOOKUP($E137,Opportunities!$B$5:$D$1004,3,FALSE))</f>
        <v/>
      </c>
      <c r="G137" s="10">
        <f>IF($B137="","",VLOOKUP($D137,Quotes!$B$5:$G$1004,6,FALSE))</f>
        <v/>
      </c>
    </row>
    <row r="138" spans="3:7">
      <c r="C138" s="4"/>
      <c r="E138" s="7">
        <f>IF($B138="","",VLOOKUP($D138,Quotes!$B$5:$D$1004,3,FALSE))</f>
        <v/>
      </c>
      <c r="F138" s="7">
        <f>IF($B138="","",VLOOKUP($E138,Opportunities!$B$5:$D$1004,3,FALSE))</f>
        <v/>
      </c>
      <c r="G138" s="10">
        <f>IF($B138="","",VLOOKUP($D138,Quotes!$B$5:$G$1004,6,FALSE))</f>
        <v/>
      </c>
    </row>
    <row r="139" spans="3:7">
      <c r="C139" s="4"/>
      <c r="E139" s="7">
        <f>IF($B139="","",VLOOKUP($D139,Quotes!$B$5:$D$1004,3,FALSE))</f>
        <v/>
      </c>
      <c r="F139" s="7">
        <f>IF($B139="","",VLOOKUP($E139,Opportunities!$B$5:$D$1004,3,FALSE))</f>
        <v/>
      </c>
      <c r="G139" s="10">
        <f>IF($B139="","",VLOOKUP($D139,Quotes!$B$5:$G$1004,6,FALSE))</f>
        <v/>
      </c>
    </row>
    <row r="140" spans="3:7">
      <c r="C140" s="4"/>
      <c r="E140" s="7">
        <f>IF($B140="","",VLOOKUP($D140,Quotes!$B$5:$D$1004,3,FALSE))</f>
        <v/>
      </c>
      <c r="F140" s="7">
        <f>IF($B140="","",VLOOKUP($E140,Opportunities!$B$5:$D$1004,3,FALSE))</f>
        <v/>
      </c>
      <c r="G140" s="10">
        <f>IF($B140="","",VLOOKUP($D140,Quotes!$B$5:$G$1004,6,FALSE))</f>
        <v/>
      </c>
    </row>
    <row r="141" spans="3:7">
      <c r="C141" s="4"/>
      <c r="E141" s="7">
        <f>IF($B141="","",VLOOKUP($D141,Quotes!$B$5:$D$1004,3,FALSE))</f>
        <v/>
      </c>
      <c r="F141" s="7">
        <f>IF($B141="","",VLOOKUP($E141,Opportunities!$B$5:$D$1004,3,FALSE))</f>
        <v/>
      </c>
      <c r="G141" s="10">
        <f>IF($B141="","",VLOOKUP($D141,Quotes!$B$5:$G$1004,6,FALSE))</f>
        <v/>
      </c>
    </row>
    <row r="142" spans="3:7">
      <c r="C142" s="4"/>
      <c r="E142" s="7">
        <f>IF($B142="","",VLOOKUP($D142,Quotes!$B$5:$D$1004,3,FALSE))</f>
        <v/>
      </c>
      <c r="F142" s="7">
        <f>IF($B142="","",VLOOKUP($E142,Opportunities!$B$5:$D$1004,3,FALSE))</f>
        <v/>
      </c>
      <c r="G142" s="10">
        <f>IF($B142="","",VLOOKUP($D142,Quotes!$B$5:$G$1004,6,FALSE))</f>
        <v/>
      </c>
    </row>
    <row r="143" spans="3:7">
      <c r="C143" s="4"/>
      <c r="E143" s="7">
        <f>IF($B143="","",VLOOKUP($D143,Quotes!$B$5:$D$1004,3,FALSE))</f>
        <v/>
      </c>
      <c r="F143" s="7">
        <f>IF($B143="","",VLOOKUP($E143,Opportunities!$B$5:$D$1004,3,FALSE))</f>
        <v/>
      </c>
      <c r="G143" s="10">
        <f>IF($B143="","",VLOOKUP($D143,Quotes!$B$5:$G$1004,6,FALSE))</f>
        <v/>
      </c>
    </row>
    <row r="144" spans="3:7">
      <c r="C144" s="4"/>
      <c r="E144" s="7">
        <f>IF($B144="","",VLOOKUP($D144,Quotes!$B$5:$D$1004,3,FALSE))</f>
        <v/>
      </c>
      <c r="F144" s="7">
        <f>IF($B144="","",VLOOKUP($E144,Opportunities!$B$5:$D$1004,3,FALSE))</f>
        <v/>
      </c>
      <c r="G144" s="10">
        <f>IF($B144="","",VLOOKUP($D144,Quotes!$B$5:$G$1004,6,FALSE))</f>
        <v/>
      </c>
    </row>
    <row r="145" spans="3:7">
      <c r="C145" s="4"/>
      <c r="E145" s="7">
        <f>IF($B145="","",VLOOKUP($D145,Quotes!$B$5:$D$1004,3,FALSE))</f>
        <v/>
      </c>
      <c r="F145" s="7">
        <f>IF($B145="","",VLOOKUP($E145,Opportunities!$B$5:$D$1004,3,FALSE))</f>
        <v/>
      </c>
      <c r="G145" s="10">
        <f>IF($B145="","",VLOOKUP($D145,Quotes!$B$5:$G$1004,6,FALSE))</f>
        <v/>
      </c>
    </row>
    <row r="146" spans="3:7">
      <c r="C146" s="4"/>
      <c r="E146" s="7">
        <f>IF($B146="","",VLOOKUP($D146,Quotes!$B$5:$D$1004,3,FALSE))</f>
        <v/>
      </c>
      <c r="F146" s="7">
        <f>IF($B146="","",VLOOKUP($E146,Opportunities!$B$5:$D$1004,3,FALSE))</f>
        <v/>
      </c>
      <c r="G146" s="10">
        <f>IF($B146="","",VLOOKUP($D146,Quotes!$B$5:$G$1004,6,FALSE))</f>
        <v/>
      </c>
    </row>
    <row r="147" spans="3:7">
      <c r="C147" s="4"/>
      <c r="E147" s="7">
        <f>IF($B147="","",VLOOKUP($D147,Quotes!$B$5:$D$1004,3,FALSE))</f>
        <v/>
      </c>
      <c r="F147" s="7">
        <f>IF($B147="","",VLOOKUP($E147,Opportunities!$B$5:$D$1004,3,FALSE))</f>
        <v/>
      </c>
      <c r="G147" s="10">
        <f>IF($B147="","",VLOOKUP($D147,Quotes!$B$5:$G$1004,6,FALSE))</f>
        <v/>
      </c>
    </row>
    <row r="148" spans="3:7">
      <c r="C148" s="4"/>
      <c r="E148" s="7">
        <f>IF($B148="","",VLOOKUP($D148,Quotes!$B$5:$D$1004,3,FALSE))</f>
        <v/>
      </c>
      <c r="F148" s="7">
        <f>IF($B148="","",VLOOKUP($E148,Opportunities!$B$5:$D$1004,3,FALSE))</f>
        <v/>
      </c>
      <c r="G148" s="10">
        <f>IF($B148="","",VLOOKUP($D148,Quotes!$B$5:$G$1004,6,FALSE))</f>
        <v/>
      </c>
    </row>
    <row r="149" spans="3:7">
      <c r="C149" s="4"/>
      <c r="E149" s="7">
        <f>IF($B149="","",VLOOKUP($D149,Quotes!$B$5:$D$1004,3,FALSE))</f>
        <v/>
      </c>
      <c r="F149" s="7">
        <f>IF($B149="","",VLOOKUP($E149,Opportunities!$B$5:$D$1004,3,FALSE))</f>
        <v/>
      </c>
      <c r="G149" s="10">
        <f>IF($B149="","",VLOOKUP($D149,Quotes!$B$5:$G$1004,6,FALSE))</f>
        <v/>
      </c>
    </row>
    <row r="150" spans="3:7">
      <c r="C150" s="4"/>
      <c r="E150" s="7">
        <f>IF($B150="","",VLOOKUP($D150,Quotes!$B$5:$D$1004,3,FALSE))</f>
        <v/>
      </c>
      <c r="F150" s="7">
        <f>IF($B150="","",VLOOKUP($E150,Opportunities!$B$5:$D$1004,3,FALSE))</f>
        <v/>
      </c>
      <c r="G150" s="10">
        <f>IF($B150="","",VLOOKUP($D150,Quotes!$B$5:$G$1004,6,FALSE))</f>
        <v/>
      </c>
    </row>
    <row r="151" spans="3:7">
      <c r="C151" s="4"/>
      <c r="E151" s="7">
        <f>IF($B151="","",VLOOKUP($D151,Quotes!$B$5:$D$1004,3,FALSE))</f>
        <v/>
      </c>
      <c r="F151" s="7">
        <f>IF($B151="","",VLOOKUP($E151,Opportunities!$B$5:$D$1004,3,FALSE))</f>
        <v/>
      </c>
      <c r="G151" s="10">
        <f>IF($B151="","",VLOOKUP($D151,Quotes!$B$5:$G$1004,6,FALSE))</f>
        <v/>
      </c>
    </row>
    <row r="152" spans="3:7">
      <c r="C152" s="4"/>
      <c r="E152" s="7">
        <f>IF($B152="","",VLOOKUP($D152,Quotes!$B$5:$D$1004,3,FALSE))</f>
        <v/>
      </c>
      <c r="F152" s="7">
        <f>IF($B152="","",VLOOKUP($E152,Opportunities!$B$5:$D$1004,3,FALSE))</f>
        <v/>
      </c>
      <c r="G152" s="10">
        <f>IF($B152="","",VLOOKUP($D152,Quotes!$B$5:$G$1004,6,FALSE))</f>
        <v/>
      </c>
    </row>
    <row r="153" spans="3:7">
      <c r="C153" s="4"/>
      <c r="E153" s="7">
        <f>IF($B153="","",VLOOKUP($D153,Quotes!$B$5:$D$1004,3,FALSE))</f>
        <v/>
      </c>
      <c r="F153" s="7">
        <f>IF($B153="","",VLOOKUP($E153,Opportunities!$B$5:$D$1004,3,FALSE))</f>
        <v/>
      </c>
      <c r="G153" s="10">
        <f>IF($B153="","",VLOOKUP($D153,Quotes!$B$5:$G$1004,6,FALSE))</f>
        <v/>
      </c>
    </row>
    <row r="154" spans="3:7">
      <c r="C154" s="4"/>
      <c r="E154" s="7">
        <f>IF($B154="","",VLOOKUP($D154,Quotes!$B$5:$D$1004,3,FALSE))</f>
        <v/>
      </c>
      <c r="F154" s="7">
        <f>IF($B154="","",VLOOKUP($E154,Opportunities!$B$5:$D$1004,3,FALSE))</f>
        <v/>
      </c>
      <c r="G154" s="10">
        <f>IF($B154="","",VLOOKUP($D154,Quotes!$B$5:$G$1004,6,FALSE))</f>
        <v/>
      </c>
    </row>
    <row r="155" spans="3:7">
      <c r="C155" s="4"/>
      <c r="E155" s="7">
        <f>IF($B155="","",VLOOKUP($D155,Quotes!$B$5:$D$1004,3,FALSE))</f>
        <v/>
      </c>
      <c r="F155" s="7">
        <f>IF($B155="","",VLOOKUP($E155,Opportunities!$B$5:$D$1004,3,FALSE))</f>
        <v/>
      </c>
      <c r="G155" s="10">
        <f>IF($B155="","",VLOOKUP($D155,Quotes!$B$5:$G$1004,6,FALSE))</f>
        <v/>
      </c>
    </row>
    <row r="156" spans="3:7">
      <c r="C156" s="4"/>
      <c r="E156" s="7">
        <f>IF($B156="","",VLOOKUP($D156,Quotes!$B$5:$D$1004,3,FALSE))</f>
        <v/>
      </c>
      <c r="F156" s="7">
        <f>IF($B156="","",VLOOKUP($E156,Opportunities!$B$5:$D$1004,3,FALSE))</f>
        <v/>
      </c>
      <c r="G156" s="10">
        <f>IF($B156="","",VLOOKUP($D156,Quotes!$B$5:$G$1004,6,FALSE))</f>
        <v/>
      </c>
    </row>
    <row r="157" spans="3:7">
      <c r="C157" s="4"/>
      <c r="E157" s="7">
        <f>IF($B157="","",VLOOKUP($D157,Quotes!$B$5:$D$1004,3,FALSE))</f>
        <v/>
      </c>
      <c r="F157" s="7">
        <f>IF($B157="","",VLOOKUP($E157,Opportunities!$B$5:$D$1004,3,FALSE))</f>
        <v/>
      </c>
      <c r="G157" s="10">
        <f>IF($B157="","",VLOOKUP($D157,Quotes!$B$5:$G$1004,6,FALSE))</f>
        <v/>
      </c>
    </row>
    <row r="158" spans="3:7">
      <c r="C158" s="4"/>
      <c r="E158" s="7">
        <f>IF($B158="","",VLOOKUP($D158,Quotes!$B$5:$D$1004,3,FALSE))</f>
        <v/>
      </c>
      <c r="F158" s="7">
        <f>IF($B158="","",VLOOKUP($E158,Opportunities!$B$5:$D$1004,3,FALSE))</f>
        <v/>
      </c>
      <c r="G158" s="10">
        <f>IF($B158="","",VLOOKUP($D158,Quotes!$B$5:$G$1004,6,FALSE))</f>
        <v/>
      </c>
    </row>
    <row r="159" spans="3:7">
      <c r="C159" s="4"/>
      <c r="E159" s="7">
        <f>IF($B159="","",VLOOKUP($D159,Quotes!$B$5:$D$1004,3,FALSE))</f>
        <v/>
      </c>
      <c r="F159" s="7">
        <f>IF($B159="","",VLOOKUP($E159,Opportunities!$B$5:$D$1004,3,FALSE))</f>
        <v/>
      </c>
      <c r="G159" s="10">
        <f>IF($B159="","",VLOOKUP($D159,Quotes!$B$5:$G$1004,6,FALSE))</f>
        <v/>
      </c>
    </row>
    <row r="160" spans="3:7">
      <c r="C160" s="4"/>
      <c r="E160" s="7">
        <f>IF($B160="","",VLOOKUP($D160,Quotes!$B$5:$D$1004,3,FALSE))</f>
        <v/>
      </c>
      <c r="F160" s="7">
        <f>IF($B160="","",VLOOKUP($E160,Opportunities!$B$5:$D$1004,3,FALSE))</f>
        <v/>
      </c>
      <c r="G160" s="10">
        <f>IF($B160="","",VLOOKUP($D160,Quotes!$B$5:$G$1004,6,FALSE))</f>
        <v/>
      </c>
    </row>
    <row r="161" spans="3:7">
      <c r="C161" s="4"/>
      <c r="E161" s="7">
        <f>IF($B161="","",VLOOKUP($D161,Quotes!$B$5:$D$1004,3,FALSE))</f>
        <v/>
      </c>
      <c r="F161" s="7">
        <f>IF($B161="","",VLOOKUP($E161,Opportunities!$B$5:$D$1004,3,FALSE))</f>
        <v/>
      </c>
      <c r="G161" s="10">
        <f>IF($B161="","",VLOOKUP($D161,Quotes!$B$5:$G$1004,6,FALSE))</f>
        <v/>
      </c>
    </row>
    <row r="162" spans="3:7">
      <c r="C162" s="4"/>
      <c r="E162" s="7">
        <f>IF($B162="","",VLOOKUP($D162,Quotes!$B$5:$D$1004,3,FALSE))</f>
        <v/>
      </c>
      <c r="F162" s="7">
        <f>IF($B162="","",VLOOKUP($E162,Opportunities!$B$5:$D$1004,3,FALSE))</f>
        <v/>
      </c>
      <c r="G162" s="10">
        <f>IF($B162="","",VLOOKUP($D162,Quotes!$B$5:$G$1004,6,FALSE))</f>
        <v/>
      </c>
    </row>
    <row r="163" spans="3:7">
      <c r="C163" s="4"/>
      <c r="E163" s="7">
        <f>IF($B163="","",VLOOKUP($D163,Quotes!$B$5:$D$1004,3,FALSE))</f>
        <v/>
      </c>
      <c r="F163" s="7">
        <f>IF($B163="","",VLOOKUP($E163,Opportunities!$B$5:$D$1004,3,FALSE))</f>
        <v/>
      </c>
      <c r="G163" s="10">
        <f>IF($B163="","",VLOOKUP($D163,Quotes!$B$5:$G$1004,6,FALSE))</f>
        <v/>
      </c>
    </row>
    <row r="164" spans="3:7">
      <c r="C164" s="4"/>
      <c r="E164" s="7">
        <f>IF($B164="","",VLOOKUP($D164,Quotes!$B$5:$D$1004,3,FALSE))</f>
        <v/>
      </c>
      <c r="F164" s="7">
        <f>IF($B164="","",VLOOKUP($E164,Opportunities!$B$5:$D$1004,3,FALSE))</f>
        <v/>
      </c>
      <c r="G164" s="10">
        <f>IF($B164="","",VLOOKUP($D164,Quotes!$B$5:$G$1004,6,FALSE))</f>
        <v/>
      </c>
    </row>
    <row r="165" spans="3:7">
      <c r="C165" s="4"/>
      <c r="E165" s="7">
        <f>IF($B165="","",VLOOKUP($D165,Quotes!$B$5:$D$1004,3,FALSE))</f>
        <v/>
      </c>
      <c r="F165" s="7">
        <f>IF($B165="","",VLOOKUP($E165,Opportunities!$B$5:$D$1004,3,FALSE))</f>
        <v/>
      </c>
      <c r="G165" s="10">
        <f>IF($B165="","",VLOOKUP($D165,Quotes!$B$5:$G$1004,6,FALSE))</f>
        <v/>
      </c>
    </row>
    <row r="166" spans="3:7">
      <c r="C166" s="4"/>
      <c r="E166" s="7">
        <f>IF($B166="","",VLOOKUP($D166,Quotes!$B$5:$D$1004,3,FALSE))</f>
        <v/>
      </c>
      <c r="F166" s="7">
        <f>IF($B166="","",VLOOKUP($E166,Opportunities!$B$5:$D$1004,3,FALSE))</f>
        <v/>
      </c>
      <c r="G166" s="10">
        <f>IF($B166="","",VLOOKUP($D166,Quotes!$B$5:$G$1004,6,FALSE))</f>
        <v/>
      </c>
    </row>
    <row r="167" spans="3:7">
      <c r="C167" s="4"/>
      <c r="E167" s="7">
        <f>IF($B167="","",VLOOKUP($D167,Quotes!$B$5:$D$1004,3,FALSE))</f>
        <v/>
      </c>
      <c r="F167" s="7">
        <f>IF($B167="","",VLOOKUP($E167,Opportunities!$B$5:$D$1004,3,FALSE))</f>
        <v/>
      </c>
      <c r="G167" s="10">
        <f>IF($B167="","",VLOOKUP($D167,Quotes!$B$5:$G$1004,6,FALSE))</f>
        <v/>
      </c>
    </row>
    <row r="168" spans="3:7">
      <c r="C168" s="4"/>
      <c r="E168" s="7">
        <f>IF($B168="","",VLOOKUP($D168,Quotes!$B$5:$D$1004,3,FALSE))</f>
        <v/>
      </c>
      <c r="F168" s="7">
        <f>IF($B168="","",VLOOKUP($E168,Opportunities!$B$5:$D$1004,3,FALSE))</f>
        <v/>
      </c>
      <c r="G168" s="10">
        <f>IF($B168="","",VLOOKUP($D168,Quotes!$B$5:$G$1004,6,FALSE))</f>
        <v/>
      </c>
    </row>
    <row r="169" spans="3:7">
      <c r="C169" s="4"/>
      <c r="E169" s="7">
        <f>IF($B169="","",VLOOKUP($D169,Quotes!$B$5:$D$1004,3,FALSE))</f>
        <v/>
      </c>
      <c r="F169" s="7">
        <f>IF($B169="","",VLOOKUP($E169,Opportunities!$B$5:$D$1004,3,FALSE))</f>
        <v/>
      </c>
      <c r="G169" s="10">
        <f>IF($B169="","",VLOOKUP($D169,Quotes!$B$5:$G$1004,6,FALSE))</f>
        <v/>
      </c>
    </row>
    <row r="170" spans="3:7">
      <c r="C170" s="4"/>
      <c r="E170" s="7">
        <f>IF($B170="","",VLOOKUP($D170,Quotes!$B$5:$D$1004,3,FALSE))</f>
        <v/>
      </c>
      <c r="F170" s="7">
        <f>IF($B170="","",VLOOKUP($E170,Opportunities!$B$5:$D$1004,3,FALSE))</f>
        <v/>
      </c>
      <c r="G170" s="10">
        <f>IF($B170="","",VLOOKUP($D170,Quotes!$B$5:$G$1004,6,FALSE))</f>
        <v/>
      </c>
    </row>
    <row r="171" spans="3:7">
      <c r="C171" s="4"/>
      <c r="E171" s="7">
        <f>IF($B171="","",VLOOKUP($D171,Quotes!$B$5:$D$1004,3,FALSE))</f>
        <v/>
      </c>
      <c r="F171" s="7">
        <f>IF($B171="","",VLOOKUP($E171,Opportunities!$B$5:$D$1004,3,FALSE))</f>
        <v/>
      </c>
      <c r="G171" s="10">
        <f>IF($B171="","",VLOOKUP($D171,Quotes!$B$5:$G$1004,6,FALSE))</f>
        <v/>
      </c>
    </row>
    <row r="172" spans="3:7">
      <c r="C172" s="4"/>
      <c r="E172" s="7">
        <f>IF($B172="","",VLOOKUP($D172,Quotes!$B$5:$D$1004,3,FALSE))</f>
        <v/>
      </c>
      <c r="F172" s="7">
        <f>IF($B172="","",VLOOKUP($E172,Opportunities!$B$5:$D$1004,3,FALSE))</f>
        <v/>
      </c>
      <c r="G172" s="10">
        <f>IF($B172="","",VLOOKUP($D172,Quotes!$B$5:$G$1004,6,FALSE))</f>
        <v/>
      </c>
    </row>
    <row r="173" spans="3:7">
      <c r="C173" s="4"/>
      <c r="E173" s="7">
        <f>IF($B173="","",VLOOKUP($D173,Quotes!$B$5:$D$1004,3,FALSE))</f>
        <v/>
      </c>
      <c r="F173" s="7">
        <f>IF($B173="","",VLOOKUP($E173,Opportunities!$B$5:$D$1004,3,FALSE))</f>
        <v/>
      </c>
      <c r="G173" s="10">
        <f>IF($B173="","",VLOOKUP($D173,Quotes!$B$5:$G$1004,6,FALSE))</f>
        <v/>
      </c>
    </row>
    <row r="174" spans="3:7">
      <c r="C174" s="4"/>
      <c r="E174" s="7">
        <f>IF($B174="","",VLOOKUP($D174,Quotes!$B$5:$D$1004,3,FALSE))</f>
        <v/>
      </c>
      <c r="F174" s="7">
        <f>IF($B174="","",VLOOKUP($E174,Opportunities!$B$5:$D$1004,3,FALSE))</f>
        <v/>
      </c>
      <c r="G174" s="10">
        <f>IF($B174="","",VLOOKUP($D174,Quotes!$B$5:$G$1004,6,FALSE))</f>
        <v/>
      </c>
    </row>
    <row r="175" spans="3:7">
      <c r="C175" s="4"/>
      <c r="E175" s="7">
        <f>IF($B175="","",VLOOKUP($D175,Quotes!$B$5:$D$1004,3,FALSE))</f>
        <v/>
      </c>
      <c r="F175" s="7">
        <f>IF($B175="","",VLOOKUP($E175,Opportunities!$B$5:$D$1004,3,FALSE))</f>
        <v/>
      </c>
      <c r="G175" s="10">
        <f>IF($B175="","",VLOOKUP($D175,Quotes!$B$5:$G$1004,6,FALSE))</f>
        <v/>
      </c>
    </row>
    <row r="176" spans="3:7">
      <c r="C176" s="4"/>
      <c r="E176" s="7">
        <f>IF($B176="","",VLOOKUP($D176,Quotes!$B$5:$D$1004,3,FALSE))</f>
        <v/>
      </c>
      <c r="F176" s="7">
        <f>IF($B176="","",VLOOKUP($E176,Opportunities!$B$5:$D$1004,3,FALSE))</f>
        <v/>
      </c>
      <c r="G176" s="10">
        <f>IF($B176="","",VLOOKUP($D176,Quotes!$B$5:$G$1004,6,FALSE))</f>
        <v/>
      </c>
    </row>
    <row r="177" spans="3:7">
      <c r="C177" s="4"/>
      <c r="E177" s="7">
        <f>IF($B177="","",VLOOKUP($D177,Quotes!$B$5:$D$1004,3,FALSE))</f>
        <v/>
      </c>
      <c r="F177" s="7">
        <f>IF($B177="","",VLOOKUP($E177,Opportunities!$B$5:$D$1004,3,FALSE))</f>
        <v/>
      </c>
      <c r="G177" s="10">
        <f>IF($B177="","",VLOOKUP($D177,Quotes!$B$5:$G$1004,6,FALSE))</f>
        <v/>
      </c>
    </row>
    <row r="178" spans="3:7">
      <c r="C178" s="4"/>
      <c r="E178" s="7">
        <f>IF($B178="","",VLOOKUP($D178,Quotes!$B$5:$D$1004,3,FALSE))</f>
        <v/>
      </c>
      <c r="F178" s="7">
        <f>IF($B178="","",VLOOKUP($E178,Opportunities!$B$5:$D$1004,3,FALSE))</f>
        <v/>
      </c>
      <c r="G178" s="10">
        <f>IF($B178="","",VLOOKUP($D178,Quotes!$B$5:$G$1004,6,FALSE))</f>
        <v/>
      </c>
    </row>
    <row r="179" spans="3:7">
      <c r="C179" s="4"/>
      <c r="E179" s="7">
        <f>IF($B179="","",VLOOKUP($D179,Quotes!$B$5:$D$1004,3,FALSE))</f>
        <v/>
      </c>
      <c r="F179" s="7">
        <f>IF($B179="","",VLOOKUP($E179,Opportunities!$B$5:$D$1004,3,FALSE))</f>
        <v/>
      </c>
      <c r="G179" s="10">
        <f>IF($B179="","",VLOOKUP($D179,Quotes!$B$5:$G$1004,6,FALSE))</f>
        <v/>
      </c>
    </row>
    <row r="180" spans="3:7">
      <c r="C180" s="4"/>
      <c r="E180" s="7">
        <f>IF($B180="","",VLOOKUP($D180,Quotes!$B$5:$D$1004,3,FALSE))</f>
        <v/>
      </c>
      <c r="F180" s="7">
        <f>IF($B180="","",VLOOKUP($E180,Opportunities!$B$5:$D$1004,3,FALSE))</f>
        <v/>
      </c>
      <c r="G180" s="10">
        <f>IF($B180="","",VLOOKUP($D180,Quotes!$B$5:$G$1004,6,FALSE))</f>
        <v/>
      </c>
    </row>
    <row r="181" spans="3:7">
      <c r="C181" s="4"/>
      <c r="E181" s="7">
        <f>IF($B181="","",VLOOKUP($D181,Quotes!$B$5:$D$1004,3,FALSE))</f>
        <v/>
      </c>
      <c r="F181" s="7">
        <f>IF($B181="","",VLOOKUP($E181,Opportunities!$B$5:$D$1004,3,FALSE))</f>
        <v/>
      </c>
      <c r="G181" s="10">
        <f>IF($B181="","",VLOOKUP($D181,Quotes!$B$5:$G$1004,6,FALSE))</f>
        <v/>
      </c>
    </row>
    <row r="182" spans="3:7">
      <c r="C182" s="4"/>
      <c r="E182" s="7">
        <f>IF($B182="","",VLOOKUP($D182,Quotes!$B$5:$D$1004,3,FALSE))</f>
        <v/>
      </c>
      <c r="F182" s="7">
        <f>IF($B182="","",VLOOKUP($E182,Opportunities!$B$5:$D$1004,3,FALSE))</f>
        <v/>
      </c>
      <c r="G182" s="10">
        <f>IF($B182="","",VLOOKUP($D182,Quotes!$B$5:$G$1004,6,FALSE))</f>
        <v/>
      </c>
    </row>
    <row r="183" spans="3:7">
      <c r="C183" s="4"/>
      <c r="E183" s="7">
        <f>IF($B183="","",VLOOKUP($D183,Quotes!$B$5:$D$1004,3,FALSE))</f>
        <v/>
      </c>
      <c r="F183" s="7">
        <f>IF($B183="","",VLOOKUP($E183,Opportunities!$B$5:$D$1004,3,FALSE))</f>
        <v/>
      </c>
      <c r="G183" s="10">
        <f>IF($B183="","",VLOOKUP($D183,Quotes!$B$5:$G$1004,6,FALSE))</f>
        <v/>
      </c>
    </row>
    <row r="184" spans="3:7">
      <c r="C184" s="4"/>
      <c r="E184" s="7">
        <f>IF($B184="","",VLOOKUP($D184,Quotes!$B$5:$D$1004,3,FALSE))</f>
        <v/>
      </c>
      <c r="F184" s="7">
        <f>IF($B184="","",VLOOKUP($E184,Opportunities!$B$5:$D$1004,3,FALSE))</f>
        <v/>
      </c>
      <c r="G184" s="10">
        <f>IF($B184="","",VLOOKUP($D184,Quotes!$B$5:$G$1004,6,FALSE))</f>
        <v/>
      </c>
    </row>
    <row r="185" spans="3:7">
      <c r="C185" s="4"/>
      <c r="E185" s="7">
        <f>IF($B185="","",VLOOKUP($D185,Quotes!$B$5:$D$1004,3,FALSE))</f>
        <v/>
      </c>
      <c r="F185" s="7">
        <f>IF($B185="","",VLOOKUP($E185,Opportunities!$B$5:$D$1004,3,FALSE))</f>
        <v/>
      </c>
      <c r="G185" s="10">
        <f>IF($B185="","",VLOOKUP($D185,Quotes!$B$5:$G$1004,6,FALSE))</f>
        <v/>
      </c>
    </row>
    <row r="186" spans="3:7">
      <c r="C186" s="4"/>
      <c r="E186" s="7">
        <f>IF($B186="","",VLOOKUP($D186,Quotes!$B$5:$D$1004,3,FALSE))</f>
        <v/>
      </c>
      <c r="F186" s="7">
        <f>IF($B186="","",VLOOKUP($E186,Opportunities!$B$5:$D$1004,3,FALSE))</f>
        <v/>
      </c>
      <c r="G186" s="10">
        <f>IF($B186="","",VLOOKUP($D186,Quotes!$B$5:$G$1004,6,FALSE))</f>
        <v/>
      </c>
    </row>
    <row r="187" spans="3:7">
      <c r="C187" s="4"/>
      <c r="E187" s="7">
        <f>IF($B187="","",VLOOKUP($D187,Quotes!$B$5:$D$1004,3,FALSE))</f>
        <v/>
      </c>
      <c r="F187" s="7">
        <f>IF($B187="","",VLOOKUP($E187,Opportunities!$B$5:$D$1004,3,FALSE))</f>
        <v/>
      </c>
      <c r="G187" s="10">
        <f>IF($B187="","",VLOOKUP($D187,Quotes!$B$5:$G$1004,6,FALSE))</f>
        <v/>
      </c>
    </row>
    <row r="188" spans="3:7">
      <c r="C188" s="4"/>
      <c r="E188" s="7">
        <f>IF($B188="","",VLOOKUP($D188,Quotes!$B$5:$D$1004,3,FALSE))</f>
        <v/>
      </c>
      <c r="F188" s="7">
        <f>IF($B188="","",VLOOKUP($E188,Opportunities!$B$5:$D$1004,3,FALSE))</f>
        <v/>
      </c>
      <c r="G188" s="10">
        <f>IF($B188="","",VLOOKUP($D188,Quotes!$B$5:$G$1004,6,FALSE))</f>
        <v/>
      </c>
    </row>
    <row r="189" spans="3:7">
      <c r="C189" s="4"/>
      <c r="E189" s="7">
        <f>IF($B189="","",VLOOKUP($D189,Quotes!$B$5:$D$1004,3,FALSE))</f>
        <v/>
      </c>
      <c r="F189" s="7">
        <f>IF($B189="","",VLOOKUP($E189,Opportunities!$B$5:$D$1004,3,FALSE))</f>
        <v/>
      </c>
      <c r="G189" s="10">
        <f>IF($B189="","",VLOOKUP($D189,Quotes!$B$5:$G$1004,6,FALSE))</f>
        <v/>
      </c>
    </row>
    <row r="190" spans="3:7">
      <c r="C190" s="4"/>
      <c r="E190" s="7">
        <f>IF($B190="","",VLOOKUP($D190,Quotes!$B$5:$D$1004,3,FALSE))</f>
        <v/>
      </c>
      <c r="F190" s="7">
        <f>IF($B190="","",VLOOKUP($E190,Opportunities!$B$5:$D$1004,3,FALSE))</f>
        <v/>
      </c>
      <c r="G190" s="10">
        <f>IF($B190="","",VLOOKUP($D190,Quotes!$B$5:$G$1004,6,FALSE))</f>
        <v/>
      </c>
    </row>
    <row r="191" spans="3:7">
      <c r="C191" s="4"/>
      <c r="E191" s="7">
        <f>IF($B191="","",VLOOKUP($D191,Quotes!$B$5:$D$1004,3,FALSE))</f>
        <v/>
      </c>
      <c r="F191" s="7">
        <f>IF($B191="","",VLOOKUP($E191,Opportunities!$B$5:$D$1004,3,FALSE))</f>
        <v/>
      </c>
      <c r="G191" s="10">
        <f>IF($B191="","",VLOOKUP($D191,Quotes!$B$5:$G$1004,6,FALSE))</f>
        <v/>
      </c>
    </row>
    <row r="192" spans="3:7">
      <c r="C192" s="4"/>
      <c r="E192" s="7">
        <f>IF($B192="","",VLOOKUP($D192,Quotes!$B$5:$D$1004,3,FALSE))</f>
        <v/>
      </c>
      <c r="F192" s="7">
        <f>IF($B192="","",VLOOKUP($E192,Opportunities!$B$5:$D$1004,3,FALSE))</f>
        <v/>
      </c>
      <c r="G192" s="10">
        <f>IF($B192="","",VLOOKUP($D192,Quotes!$B$5:$G$1004,6,FALSE))</f>
        <v/>
      </c>
    </row>
    <row r="193" spans="3:7">
      <c r="C193" s="4"/>
      <c r="E193" s="7">
        <f>IF($B193="","",VLOOKUP($D193,Quotes!$B$5:$D$1004,3,FALSE))</f>
        <v/>
      </c>
      <c r="F193" s="7">
        <f>IF($B193="","",VLOOKUP($E193,Opportunities!$B$5:$D$1004,3,FALSE))</f>
        <v/>
      </c>
      <c r="G193" s="10">
        <f>IF($B193="","",VLOOKUP($D193,Quotes!$B$5:$G$1004,6,FALSE))</f>
        <v/>
      </c>
    </row>
    <row r="194" spans="3:7">
      <c r="C194" s="4"/>
      <c r="E194" s="7">
        <f>IF($B194="","",VLOOKUP($D194,Quotes!$B$5:$D$1004,3,FALSE))</f>
        <v/>
      </c>
      <c r="F194" s="7">
        <f>IF($B194="","",VLOOKUP($E194,Opportunities!$B$5:$D$1004,3,FALSE))</f>
        <v/>
      </c>
      <c r="G194" s="10">
        <f>IF($B194="","",VLOOKUP($D194,Quotes!$B$5:$G$1004,6,FALSE))</f>
        <v/>
      </c>
    </row>
    <row r="195" spans="3:7">
      <c r="C195" s="4"/>
      <c r="E195" s="7">
        <f>IF($B195="","",VLOOKUP($D195,Quotes!$B$5:$D$1004,3,FALSE))</f>
        <v/>
      </c>
      <c r="F195" s="7">
        <f>IF($B195="","",VLOOKUP($E195,Opportunities!$B$5:$D$1004,3,FALSE))</f>
        <v/>
      </c>
      <c r="G195" s="10">
        <f>IF($B195="","",VLOOKUP($D195,Quotes!$B$5:$G$1004,6,FALSE))</f>
        <v/>
      </c>
    </row>
    <row r="196" spans="3:7">
      <c r="C196" s="4"/>
      <c r="E196" s="7">
        <f>IF($B196="","",VLOOKUP($D196,Quotes!$B$5:$D$1004,3,FALSE))</f>
        <v/>
      </c>
      <c r="F196" s="7">
        <f>IF($B196="","",VLOOKUP($E196,Opportunities!$B$5:$D$1004,3,FALSE))</f>
        <v/>
      </c>
      <c r="G196" s="10">
        <f>IF($B196="","",VLOOKUP($D196,Quotes!$B$5:$G$1004,6,FALSE))</f>
        <v/>
      </c>
    </row>
    <row r="197" spans="3:7">
      <c r="C197" s="4"/>
      <c r="E197" s="7">
        <f>IF($B197="","",VLOOKUP($D197,Quotes!$B$5:$D$1004,3,FALSE))</f>
        <v/>
      </c>
      <c r="F197" s="7">
        <f>IF($B197="","",VLOOKUP($E197,Opportunities!$B$5:$D$1004,3,FALSE))</f>
        <v/>
      </c>
      <c r="G197" s="10">
        <f>IF($B197="","",VLOOKUP($D197,Quotes!$B$5:$G$1004,6,FALSE))</f>
        <v/>
      </c>
    </row>
    <row r="198" spans="3:7">
      <c r="C198" s="4"/>
      <c r="E198" s="7">
        <f>IF($B198="","",VLOOKUP($D198,Quotes!$B$5:$D$1004,3,FALSE))</f>
        <v/>
      </c>
      <c r="F198" s="7">
        <f>IF($B198="","",VLOOKUP($E198,Opportunities!$B$5:$D$1004,3,FALSE))</f>
        <v/>
      </c>
      <c r="G198" s="10">
        <f>IF($B198="","",VLOOKUP($D198,Quotes!$B$5:$G$1004,6,FALSE))</f>
        <v/>
      </c>
    </row>
    <row r="199" spans="3:7">
      <c r="C199" s="4"/>
      <c r="E199" s="7">
        <f>IF($B199="","",VLOOKUP($D199,Quotes!$B$5:$D$1004,3,FALSE))</f>
        <v/>
      </c>
      <c r="F199" s="7">
        <f>IF($B199="","",VLOOKUP($E199,Opportunities!$B$5:$D$1004,3,FALSE))</f>
        <v/>
      </c>
      <c r="G199" s="10">
        <f>IF($B199="","",VLOOKUP($D199,Quotes!$B$5:$G$1004,6,FALSE))</f>
        <v/>
      </c>
    </row>
    <row r="200" spans="3:7">
      <c r="C200" s="4"/>
      <c r="E200" s="7">
        <f>IF($B200="","",VLOOKUP($D200,Quotes!$B$5:$D$1004,3,FALSE))</f>
        <v/>
      </c>
      <c r="F200" s="7">
        <f>IF($B200="","",VLOOKUP($E200,Opportunities!$B$5:$D$1004,3,FALSE))</f>
        <v/>
      </c>
      <c r="G200" s="10">
        <f>IF($B200="","",VLOOKUP($D200,Quotes!$B$5:$G$1004,6,FALSE))</f>
        <v/>
      </c>
    </row>
    <row r="201" spans="3:7">
      <c r="C201" s="4"/>
      <c r="E201" s="7">
        <f>IF($B201="","",VLOOKUP($D201,Quotes!$B$5:$D$1004,3,FALSE))</f>
        <v/>
      </c>
      <c r="F201" s="7">
        <f>IF($B201="","",VLOOKUP($E201,Opportunities!$B$5:$D$1004,3,FALSE))</f>
        <v/>
      </c>
      <c r="G201" s="10">
        <f>IF($B201="","",VLOOKUP($D201,Quotes!$B$5:$G$1004,6,FALSE))</f>
        <v/>
      </c>
    </row>
    <row r="202" spans="3:7">
      <c r="C202" s="4"/>
      <c r="E202" s="7">
        <f>IF($B202="","",VLOOKUP($D202,Quotes!$B$5:$D$1004,3,FALSE))</f>
        <v/>
      </c>
      <c r="F202" s="7">
        <f>IF($B202="","",VLOOKUP($E202,Opportunities!$B$5:$D$1004,3,FALSE))</f>
        <v/>
      </c>
      <c r="G202" s="10">
        <f>IF($B202="","",VLOOKUP($D202,Quotes!$B$5:$G$1004,6,FALSE))</f>
        <v/>
      </c>
    </row>
    <row r="203" spans="3:7">
      <c r="C203" s="4"/>
      <c r="E203" s="7">
        <f>IF($B203="","",VLOOKUP($D203,Quotes!$B$5:$D$1004,3,FALSE))</f>
        <v/>
      </c>
      <c r="F203" s="7">
        <f>IF($B203="","",VLOOKUP($E203,Opportunities!$B$5:$D$1004,3,FALSE))</f>
        <v/>
      </c>
      <c r="G203" s="10">
        <f>IF($B203="","",VLOOKUP($D203,Quotes!$B$5:$G$1004,6,FALSE))</f>
        <v/>
      </c>
    </row>
    <row r="204" spans="3:7">
      <c r="C204" s="4"/>
      <c r="E204" s="7">
        <f>IF($B204="","",VLOOKUP($D204,Quotes!$B$5:$D$1004,3,FALSE))</f>
        <v/>
      </c>
      <c r="F204" s="7">
        <f>IF($B204="","",VLOOKUP($E204,Opportunities!$B$5:$D$1004,3,FALSE))</f>
        <v/>
      </c>
      <c r="G204" s="10">
        <f>IF($B204="","",VLOOKUP($D204,Quotes!$B$5:$G$1004,6,FALSE))</f>
        <v/>
      </c>
    </row>
  </sheetData>
  <autoFilter ref="B4:I205"/>
  <mergeCells count="1">
    <mergeCell ref="B2:I2"/>
  </mergeCells>
  <dataValidations count="2">
    <dataValidation type="list" allowBlank="1" showInputMessage="1" showErrorMessage="1" errorTitle="Invalid entry" error="Please pick a value from the list." promptTitle="Pick from the list" prompt="Values come from the register sheet." sqref="D5:D204">
      <formula1>Quotes!$B$5:$B$104</formula1>
    </dataValidation>
    <dataValidation type="list" allowBlank="1" showInputMessage="1" showErrorMessage="1" errorTitle="Invalid entry" error="Please pick a value from the list." sqref="H5:H204">
      <formula1>"Open,In Fulfillment,Invoiced,Closed"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1.7109375" customWidth="1"/>
    <col min="3" max="3" width="13.7109375" customWidth="1"/>
    <col min="4" max="4" width="11.7109375" customWidth="1"/>
    <col min="5" max="5" width="26.7109375" customWidth="1"/>
    <col min="6" max="6" width="12.7109375" customWidth="1"/>
    <col min="7" max="8" width="13.7109375" customWidth="1"/>
    <col min="9" max="9" width="14.7109375" customWidth="1"/>
    <col min="10" max="10" width="11.7109375" customWidth="1"/>
  </cols>
  <sheetData>
    <row r="2" spans="2:10">
      <c r="B2" s="1" t="s">
        <v>207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206</v>
      </c>
      <c r="C4" s="2" t="s">
        <v>193</v>
      </c>
      <c r="D4" s="2" t="s">
        <v>204</v>
      </c>
      <c r="E4" s="2" t="s">
        <v>112</v>
      </c>
      <c r="F4" s="2" t="s">
        <v>202</v>
      </c>
      <c r="G4" s="2" t="s">
        <v>196</v>
      </c>
      <c r="H4" s="2" t="s">
        <v>208</v>
      </c>
      <c r="I4" s="2" t="s">
        <v>209</v>
      </c>
      <c r="J4" s="2" t="s">
        <v>178</v>
      </c>
    </row>
    <row r="5" spans="2:10">
      <c r="C5" s="4"/>
      <c r="E5" s="7">
        <f>IF($B5="","",VLOOKUP($D5,Orders!$B$5:$F$1004,5,FALSE))</f>
        <v/>
      </c>
      <c r="F5" s="10">
        <f>IF($B5="","",VLOOKUP($D5,Orders!$B$5:$G$1004,6,FALSE))</f>
        <v/>
      </c>
      <c r="G5" s="12">
        <f>IF($B5="","",$C5+30)</f>
        <v/>
      </c>
      <c r="H5" s="10">
        <f>IF($B5="","",SUMIFS(Payments!$E$5:$E$1004,Payments!$D$5:$D$1004,$B5))</f>
        <v/>
      </c>
      <c r="I5" s="10">
        <f>IF($B5="","",$F5-$H5)</f>
        <v/>
      </c>
      <c r="J5" s="7">
        <f>IF($B5="","",IF($I5&lt;=0,"Paid",IF($G5&lt;Settings!$C$6,"Overdue","Open")))</f>
        <v/>
      </c>
    </row>
    <row r="6" spans="2:10">
      <c r="C6" s="4"/>
      <c r="E6" s="7">
        <f>IF($B6="","",VLOOKUP($D6,Orders!$B$5:$F$1004,5,FALSE))</f>
        <v/>
      </c>
      <c r="F6" s="10">
        <f>IF($B6="","",VLOOKUP($D6,Orders!$B$5:$G$1004,6,FALSE))</f>
        <v/>
      </c>
      <c r="G6" s="12">
        <f>IF($B6="","",$C6+30)</f>
        <v/>
      </c>
      <c r="H6" s="10">
        <f>IF($B6="","",SUMIFS(Payments!$E$5:$E$1004,Payments!$D$5:$D$1004,$B6))</f>
        <v/>
      </c>
      <c r="I6" s="10">
        <f>IF($B6="","",$F6-$H6)</f>
        <v/>
      </c>
      <c r="J6" s="7">
        <f>IF($B6="","",IF($I6&lt;=0,"Paid",IF($G6&lt;Settings!$C$6,"Overdue","Open")))</f>
        <v/>
      </c>
    </row>
    <row r="7" spans="2:10">
      <c r="C7" s="4"/>
      <c r="E7" s="7">
        <f>IF($B7="","",VLOOKUP($D7,Orders!$B$5:$F$1004,5,FALSE))</f>
        <v/>
      </c>
      <c r="F7" s="10">
        <f>IF($B7="","",VLOOKUP($D7,Orders!$B$5:$G$1004,6,FALSE))</f>
        <v/>
      </c>
      <c r="G7" s="12">
        <f>IF($B7="","",$C7+30)</f>
        <v/>
      </c>
      <c r="H7" s="10">
        <f>IF($B7="","",SUMIFS(Payments!$E$5:$E$1004,Payments!$D$5:$D$1004,$B7))</f>
        <v/>
      </c>
      <c r="I7" s="10">
        <f>IF($B7="","",$F7-$H7)</f>
        <v/>
      </c>
      <c r="J7" s="7">
        <f>IF($B7="","",IF($I7&lt;=0,"Paid",IF($G7&lt;Settings!$C$6,"Overdue","Open")))</f>
        <v/>
      </c>
    </row>
    <row r="8" spans="2:10">
      <c r="C8" s="4"/>
      <c r="E8" s="7">
        <f>IF($B8="","",VLOOKUP($D8,Orders!$B$5:$F$1004,5,FALSE))</f>
        <v/>
      </c>
      <c r="F8" s="10">
        <f>IF($B8="","",VLOOKUP($D8,Orders!$B$5:$G$1004,6,FALSE))</f>
        <v/>
      </c>
      <c r="G8" s="12">
        <f>IF($B8="","",$C8+30)</f>
        <v/>
      </c>
      <c r="H8" s="10">
        <f>IF($B8="","",SUMIFS(Payments!$E$5:$E$1004,Payments!$D$5:$D$1004,$B8))</f>
        <v/>
      </c>
      <c r="I8" s="10">
        <f>IF($B8="","",$F8-$H8)</f>
        <v/>
      </c>
      <c r="J8" s="7">
        <f>IF($B8="","",IF($I8&lt;=0,"Paid",IF($G8&lt;Settings!$C$6,"Overdue","Open")))</f>
        <v/>
      </c>
    </row>
    <row r="9" spans="2:10">
      <c r="C9" s="4"/>
      <c r="E9" s="7">
        <f>IF($B9="","",VLOOKUP($D9,Orders!$B$5:$F$1004,5,FALSE))</f>
        <v/>
      </c>
      <c r="F9" s="10">
        <f>IF($B9="","",VLOOKUP($D9,Orders!$B$5:$G$1004,6,FALSE))</f>
        <v/>
      </c>
      <c r="G9" s="12">
        <f>IF($B9="","",$C9+30)</f>
        <v/>
      </c>
      <c r="H9" s="10">
        <f>IF($B9="","",SUMIFS(Payments!$E$5:$E$1004,Payments!$D$5:$D$1004,$B9))</f>
        <v/>
      </c>
      <c r="I9" s="10">
        <f>IF($B9="","",$F9-$H9)</f>
        <v/>
      </c>
      <c r="J9" s="7">
        <f>IF($B9="","",IF($I9&lt;=0,"Paid",IF($G9&lt;Settings!$C$6,"Overdue","Open")))</f>
        <v/>
      </c>
    </row>
    <row r="10" spans="2:10">
      <c r="C10" s="4"/>
      <c r="E10" s="7">
        <f>IF($B10="","",VLOOKUP($D10,Orders!$B$5:$F$1004,5,FALSE))</f>
        <v/>
      </c>
      <c r="F10" s="10">
        <f>IF($B10="","",VLOOKUP($D10,Orders!$B$5:$G$1004,6,FALSE))</f>
        <v/>
      </c>
      <c r="G10" s="12">
        <f>IF($B10="","",$C10+30)</f>
        <v/>
      </c>
      <c r="H10" s="10">
        <f>IF($B10="","",SUMIFS(Payments!$E$5:$E$1004,Payments!$D$5:$D$1004,$B10))</f>
        <v/>
      </c>
      <c r="I10" s="10">
        <f>IF($B10="","",$F10-$H10)</f>
        <v/>
      </c>
      <c r="J10" s="7">
        <f>IF($B10="","",IF($I10&lt;=0,"Paid",IF($G10&lt;Settings!$C$6,"Overdue","Open")))</f>
        <v/>
      </c>
    </row>
    <row r="11" spans="2:10">
      <c r="C11" s="4"/>
      <c r="E11" s="7">
        <f>IF($B11="","",VLOOKUP($D11,Orders!$B$5:$F$1004,5,FALSE))</f>
        <v/>
      </c>
      <c r="F11" s="10">
        <f>IF($B11="","",VLOOKUP($D11,Orders!$B$5:$G$1004,6,FALSE))</f>
        <v/>
      </c>
      <c r="G11" s="12">
        <f>IF($B11="","",$C11+30)</f>
        <v/>
      </c>
      <c r="H11" s="10">
        <f>IF($B11="","",SUMIFS(Payments!$E$5:$E$1004,Payments!$D$5:$D$1004,$B11))</f>
        <v/>
      </c>
      <c r="I11" s="10">
        <f>IF($B11="","",$F11-$H11)</f>
        <v/>
      </c>
      <c r="J11" s="7">
        <f>IF($B11="","",IF($I11&lt;=0,"Paid",IF($G11&lt;Settings!$C$6,"Overdue","Open")))</f>
        <v/>
      </c>
    </row>
    <row r="12" spans="2:10">
      <c r="C12" s="4"/>
      <c r="E12" s="7">
        <f>IF($B12="","",VLOOKUP($D12,Orders!$B$5:$F$1004,5,FALSE))</f>
        <v/>
      </c>
      <c r="F12" s="10">
        <f>IF($B12="","",VLOOKUP($D12,Orders!$B$5:$G$1004,6,FALSE))</f>
        <v/>
      </c>
      <c r="G12" s="12">
        <f>IF($B12="","",$C12+30)</f>
        <v/>
      </c>
      <c r="H12" s="10">
        <f>IF($B12="","",SUMIFS(Payments!$E$5:$E$1004,Payments!$D$5:$D$1004,$B12))</f>
        <v/>
      </c>
      <c r="I12" s="10">
        <f>IF($B12="","",$F12-$H12)</f>
        <v/>
      </c>
      <c r="J12" s="7">
        <f>IF($B12="","",IF($I12&lt;=0,"Paid",IF($G12&lt;Settings!$C$6,"Overdue","Open")))</f>
        <v/>
      </c>
    </row>
    <row r="13" spans="2:10">
      <c r="C13" s="4"/>
      <c r="E13" s="7">
        <f>IF($B13="","",VLOOKUP($D13,Orders!$B$5:$F$1004,5,FALSE))</f>
        <v/>
      </c>
      <c r="F13" s="10">
        <f>IF($B13="","",VLOOKUP($D13,Orders!$B$5:$G$1004,6,FALSE))</f>
        <v/>
      </c>
      <c r="G13" s="12">
        <f>IF($B13="","",$C13+30)</f>
        <v/>
      </c>
      <c r="H13" s="10">
        <f>IF($B13="","",SUMIFS(Payments!$E$5:$E$1004,Payments!$D$5:$D$1004,$B13))</f>
        <v/>
      </c>
      <c r="I13" s="10">
        <f>IF($B13="","",$F13-$H13)</f>
        <v/>
      </c>
      <c r="J13" s="7">
        <f>IF($B13="","",IF($I13&lt;=0,"Paid",IF($G13&lt;Settings!$C$6,"Overdue","Open")))</f>
        <v/>
      </c>
    </row>
    <row r="14" spans="2:10">
      <c r="C14" s="4"/>
      <c r="E14" s="7">
        <f>IF($B14="","",VLOOKUP($D14,Orders!$B$5:$F$1004,5,FALSE))</f>
        <v/>
      </c>
      <c r="F14" s="10">
        <f>IF($B14="","",VLOOKUP($D14,Orders!$B$5:$G$1004,6,FALSE))</f>
        <v/>
      </c>
      <c r="G14" s="12">
        <f>IF($B14="","",$C14+30)</f>
        <v/>
      </c>
      <c r="H14" s="10">
        <f>IF($B14="","",SUMIFS(Payments!$E$5:$E$1004,Payments!$D$5:$D$1004,$B14))</f>
        <v/>
      </c>
      <c r="I14" s="10">
        <f>IF($B14="","",$F14-$H14)</f>
        <v/>
      </c>
      <c r="J14" s="7">
        <f>IF($B14="","",IF($I14&lt;=0,"Paid",IF($G14&lt;Settings!$C$6,"Overdue","Open")))</f>
        <v/>
      </c>
    </row>
    <row r="15" spans="2:10">
      <c r="C15" s="4"/>
      <c r="E15" s="7">
        <f>IF($B15="","",VLOOKUP($D15,Orders!$B$5:$F$1004,5,FALSE))</f>
        <v/>
      </c>
      <c r="F15" s="10">
        <f>IF($B15="","",VLOOKUP($D15,Orders!$B$5:$G$1004,6,FALSE))</f>
        <v/>
      </c>
      <c r="G15" s="12">
        <f>IF($B15="","",$C15+30)</f>
        <v/>
      </c>
      <c r="H15" s="10">
        <f>IF($B15="","",SUMIFS(Payments!$E$5:$E$1004,Payments!$D$5:$D$1004,$B15))</f>
        <v/>
      </c>
      <c r="I15" s="10">
        <f>IF($B15="","",$F15-$H15)</f>
        <v/>
      </c>
      <c r="J15" s="7">
        <f>IF($B15="","",IF($I15&lt;=0,"Paid",IF($G15&lt;Settings!$C$6,"Overdue","Open")))</f>
        <v/>
      </c>
    </row>
    <row r="16" spans="2:10">
      <c r="C16" s="4"/>
      <c r="E16" s="7">
        <f>IF($B16="","",VLOOKUP($D16,Orders!$B$5:$F$1004,5,FALSE))</f>
        <v/>
      </c>
      <c r="F16" s="10">
        <f>IF($B16="","",VLOOKUP($D16,Orders!$B$5:$G$1004,6,FALSE))</f>
        <v/>
      </c>
      <c r="G16" s="12">
        <f>IF($B16="","",$C16+30)</f>
        <v/>
      </c>
      <c r="H16" s="10">
        <f>IF($B16="","",SUMIFS(Payments!$E$5:$E$1004,Payments!$D$5:$D$1004,$B16))</f>
        <v/>
      </c>
      <c r="I16" s="10">
        <f>IF($B16="","",$F16-$H16)</f>
        <v/>
      </c>
      <c r="J16" s="7">
        <f>IF($B16="","",IF($I16&lt;=0,"Paid",IF($G16&lt;Settings!$C$6,"Overdue","Open")))</f>
        <v/>
      </c>
    </row>
    <row r="17" spans="3:10">
      <c r="C17" s="4"/>
      <c r="E17" s="7">
        <f>IF($B17="","",VLOOKUP($D17,Orders!$B$5:$F$1004,5,FALSE))</f>
        <v/>
      </c>
      <c r="F17" s="10">
        <f>IF($B17="","",VLOOKUP($D17,Orders!$B$5:$G$1004,6,FALSE))</f>
        <v/>
      </c>
      <c r="G17" s="12">
        <f>IF($B17="","",$C17+30)</f>
        <v/>
      </c>
      <c r="H17" s="10">
        <f>IF($B17="","",SUMIFS(Payments!$E$5:$E$1004,Payments!$D$5:$D$1004,$B17))</f>
        <v/>
      </c>
      <c r="I17" s="10">
        <f>IF($B17="","",$F17-$H17)</f>
        <v/>
      </c>
      <c r="J17" s="7">
        <f>IF($B17="","",IF($I17&lt;=0,"Paid",IF($G17&lt;Settings!$C$6,"Overdue","Open")))</f>
        <v/>
      </c>
    </row>
    <row r="18" spans="3:10">
      <c r="C18" s="4"/>
      <c r="E18" s="7">
        <f>IF($B18="","",VLOOKUP($D18,Orders!$B$5:$F$1004,5,FALSE))</f>
        <v/>
      </c>
      <c r="F18" s="10">
        <f>IF($B18="","",VLOOKUP($D18,Orders!$B$5:$G$1004,6,FALSE))</f>
        <v/>
      </c>
      <c r="G18" s="12">
        <f>IF($B18="","",$C18+30)</f>
        <v/>
      </c>
      <c r="H18" s="10">
        <f>IF($B18="","",SUMIFS(Payments!$E$5:$E$1004,Payments!$D$5:$D$1004,$B18))</f>
        <v/>
      </c>
      <c r="I18" s="10">
        <f>IF($B18="","",$F18-$H18)</f>
        <v/>
      </c>
      <c r="J18" s="7">
        <f>IF($B18="","",IF($I18&lt;=0,"Paid",IF($G18&lt;Settings!$C$6,"Overdue","Open")))</f>
        <v/>
      </c>
    </row>
    <row r="19" spans="3:10">
      <c r="C19" s="4"/>
      <c r="E19" s="7">
        <f>IF($B19="","",VLOOKUP($D19,Orders!$B$5:$F$1004,5,FALSE))</f>
        <v/>
      </c>
      <c r="F19" s="10">
        <f>IF($B19="","",VLOOKUP($D19,Orders!$B$5:$G$1004,6,FALSE))</f>
        <v/>
      </c>
      <c r="G19" s="12">
        <f>IF($B19="","",$C19+30)</f>
        <v/>
      </c>
      <c r="H19" s="10">
        <f>IF($B19="","",SUMIFS(Payments!$E$5:$E$1004,Payments!$D$5:$D$1004,$B19))</f>
        <v/>
      </c>
      <c r="I19" s="10">
        <f>IF($B19="","",$F19-$H19)</f>
        <v/>
      </c>
      <c r="J19" s="7">
        <f>IF($B19="","",IF($I19&lt;=0,"Paid",IF($G19&lt;Settings!$C$6,"Overdue","Open")))</f>
        <v/>
      </c>
    </row>
    <row r="20" spans="3:10">
      <c r="C20" s="4"/>
      <c r="E20" s="7">
        <f>IF($B20="","",VLOOKUP($D20,Orders!$B$5:$F$1004,5,FALSE))</f>
        <v/>
      </c>
      <c r="F20" s="10">
        <f>IF($B20="","",VLOOKUP($D20,Orders!$B$5:$G$1004,6,FALSE))</f>
        <v/>
      </c>
      <c r="G20" s="12">
        <f>IF($B20="","",$C20+30)</f>
        <v/>
      </c>
      <c r="H20" s="10">
        <f>IF($B20="","",SUMIFS(Payments!$E$5:$E$1004,Payments!$D$5:$D$1004,$B20))</f>
        <v/>
      </c>
      <c r="I20" s="10">
        <f>IF($B20="","",$F20-$H20)</f>
        <v/>
      </c>
      <c r="J20" s="7">
        <f>IF($B20="","",IF($I20&lt;=0,"Paid",IF($G20&lt;Settings!$C$6,"Overdue","Open")))</f>
        <v/>
      </c>
    </row>
    <row r="21" spans="3:10">
      <c r="C21" s="4"/>
      <c r="E21" s="7">
        <f>IF($B21="","",VLOOKUP($D21,Orders!$B$5:$F$1004,5,FALSE))</f>
        <v/>
      </c>
      <c r="F21" s="10">
        <f>IF($B21="","",VLOOKUP($D21,Orders!$B$5:$G$1004,6,FALSE))</f>
        <v/>
      </c>
      <c r="G21" s="12">
        <f>IF($B21="","",$C21+30)</f>
        <v/>
      </c>
      <c r="H21" s="10">
        <f>IF($B21="","",SUMIFS(Payments!$E$5:$E$1004,Payments!$D$5:$D$1004,$B21))</f>
        <v/>
      </c>
      <c r="I21" s="10">
        <f>IF($B21="","",$F21-$H21)</f>
        <v/>
      </c>
      <c r="J21" s="7">
        <f>IF($B21="","",IF($I21&lt;=0,"Paid",IF($G21&lt;Settings!$C$6,"Overdue","Open")))</f>
        <v/>
      </c>
    </row>
    <row r="22" spans="3:10">
      <c r="C22" s="4"/>
      <c r="E22" s="7">
        <f>IF($B22="","",VLOOKUP($D22,Orders!$B$5:$F$1004,5,FALSE))</f>
        <v/>
      </c>
      <c r="F22" s="10">
        <f>IF($B22="","",VLOOKUP($D22,Orders!$B$5:$G$1004,6,FALSE))</f>
        <v/>
      </c>
      <c r="G22" s="12">
        <f>IF($B22="","",$C22+30)</f>
        <v/>
      </c>
      <c r="H22" s="10">
        <f>IF($B22="","",SUMIFS(Payments!$E$5:$E$1004,Payments!$D$5:$D$1004,$B22))</f>
        <v/>
      </c>
      <c r="I22" s="10">
        <f>IF($B22="","",$F22-$H22)</f>
        <v/>
      </c>
      <c r="J22" s="7">
        <f>IF($B22="","",IF($I22&lt;=0,"Paid",IF($G22&lt;Settings!$C$6,"Overdue","Open")))</f>
        <v/>
      </c>
    </row>
    <row r="23" spans="3:10">
      <c r="C23" s="4"/>
      <c r="E23" s="7">
        <f>IF($B23="","",VLOOKUP($D23,Orders!$B$5:$F$1004,5,FALSE))</f>
        <v/>
      </c>
      <c r="F23" s="10">
        <f>IF($B23="","",VLOOKUP($D23,Orders!$B$5:$G$1004,6,FALSE))</f>
        <v/>
      </c>
      <c r="G23" s="12">
        <f>IF($B23="","",$C23+30)</f>
        <v/>
      </c>
      <c r="H23" s="10">
        <f>IF($B23="","",SUMIFS(Payments!$E$5:$E$1004,Payments!$D$5:$D$1004,$B23))</f>
        <v/>
      </c>
      <c r="I23" s="10">
        <f>IF($B23="","",$F23-$H23)</f>
        <v/>
      </c>
      <c r="J23" s="7">
        <f>IF($B23="","",IF($I23&lt;=0,"Paid",IF($G23&lt;Settings!$C$6,"Overdue","Open")))</f>
        <v/>
      </c>
    </row>
    <row r="24" spans="3:10">
      <c r="C24" s="4"/>
      <c r="E24" s="7">
        <f>IF($B24="","",VLOOKUP($D24,Orders!$B$5:$F$1004,5,FALSE))</f>
        <v/>
      </c>
      <c r="F24" s="10">
        <f>IF($B24="","",VLOOKUP($D24,Orders!$B$5:$G$1004,6,FALSE))</f>
        <v/>
      </c>
      <c r="G24" s="12">
        <f>IF($B24="","",$C24+30)</f>
        <v/>
      </c>
      <c r="H24" s="10">
        <f>IF($B24="","",SUMIFS(Payments!$E$5:$E$1004,Payments!$D$5:$D$1004,$B24))</f>
        <v/>
      </c>
      <c r="I24" s="10">
        <f>IF($B24="","",$F24-$H24)</f>
        <v/>
      </c>
      <c r="J24" s="7">
        <f>IF($B24="","",IF($I24&lt;=0,"Paid",IF($G24&lt;Settings!$C$6,"Overdue","Open")))</f>
        <v/>
      </c>
    </row>
    <row r="25" spans="3:10">
      <c r="C25" s="4"/>
      <c r="E25" s="7">
        <f>IF($B25="","",VLOOKUP($D25,Orders!$B$5:$F$1004,5,FALSE))</f>
        <v/>
      </c>
      <c r="F25" s="10">
        <f>IF($B25="","",VLOOKUP($D25,Orders!$B$5:$G$1004,6,FALSE))</f>
        <v/>
      </c>
      <c r="G25" s="12">
        <f>IF($B25="","",$C25+30)</f>
        <v/>
      </c>
      <c r="H25" s="10">
        <f>IF($B25="","",SUMIFS(Payments!$E$5:$E$1004,Payments!$D$5:$D$1004,$B25))</f>
        <v/>
      </c>
      <c r="I25" s="10">
        <f>IF($B25="","",$F25-$H25)</f>
        <v/>
      </c>
      <c r="J25" s="7">
        <f>IF($B25="","",IF($I25&lt;=0,"Paid",IF($G25&lt;Settings!$C$6,"Overdue","Open")))</f>
        <v/>
      </c>
    </row>
    <row r="26" spans="3:10">
      <c r="C26" s="4"/>
      <c r="E26" s="7">
        <f>IF($B26="","",VLOOKUP($D26,Orders!$B$5:$F$1004,5,FALSE))</f>
        <v/>
      </c>
      <c r="F26" s="10">
        <f>IF($B26="","",VLOOKUP($D26,Orders!$B$5:$G$1004,6,FALSE))</f>
        <v/>
      </c>
      <c r="G26" s="12">
        <f>IF($B26="","",$C26+30)</f>
        <v/>
      </c>
      <c r="H26" s="10">
        <f>IF($B26="","",SUMIFS(Payments!$E$5:$E$1004,Payments!$D$5:$D$1004,$B26))</f>
        <v/>
      </c>
      <c r="I26" s="10">
        <f>IF($B26="","",$F26-$H26)</f>
        <v/>
      </c>
      <c r="J26" s="7">
        <f>IF($B26="","",IF($I26&lt;=0,"Paid",IF($G26&lt;Settings!$C$6,"Overdue","Open")))</f>
        <v/>
      </c>
    </row>
    <row r="27" spans="3:10">
      <c r="C27" s="4"/>
      <c r="E27" s="7">
        <f>IF($B27="","",VLOOKUP($D27,Orders!$B$5:$F$1004,5,FALSE))</f>
        <v/>
      </c>
      <c r="F27" s="10">
        <f>IF($B27="","",VLOOKUP($D27,Orders!$B$5:$G$1004,6,FALSE))</f>
        <v/>
      </c>
      <c r="G27" s="12">
        <f>IF($B27="","",$C27+30)</f>
        <v/>
      </c>
      <c r="H27" s="10">
        <f>IF($B27="","",SUMIFS(Payments!$E$5:$E$1004,Payments!$D$5:$D$1004,$B27))</f>
        <v/>
      </c>
      <c r="I27" s="10">
        <f>IF($B27="","",$F27-$H27)</f>
        <v/>
      </c>
      <c r="J27" s="7">
        <f>IF($B27="","",IF($I27&lt;=0,"Paid",IF($G27&lt;Settings!$C$6,"Overdue","Open")))</f>
        <v/>
      </c>
    </row>
    <row r="28" spans="3:10">
      <c r="C28" s="4"/>
      <c r="E28" s="7">
        <f>IF($B28="","",VLOOKUP($D28,Orders!$B$5:$F$1004,5,FALSE))</f>
        <v/>
      </c>
      <c r="F28" s="10">
        <f>IF($B28="","",VLOOKUP($D28,Orders!$B$5:$G$1004,6,FALSE))</f>
        <v/>
      </c>
      <c r="G28" s="12">
        <f>IF($B28="","",$C28+30)</f>
        <v/>
      </c>
      <c r="H28" s="10">
        <f>IF($B28="","",SUMIFS(Payments!$E$5:$E$1004,Payments!$D$5:$D$1004,$B28))</f>
        <v/>
      </c>
      <c r="I28" s="10">
        <f>IF($B28="","",$F28-$H28)</f>
        <v/>
      </c>
      <c r="J28" s="7">
        <f>IF($B28="","",IF($I28&lt;=0,"Paid",IF($G28&lt;Settings!$C$6,"Overdue","Open")))</f>
        <v/>
      </c>
    </row>
    <row r="29" spans="3:10">
      <c r="C29" s="4"/>
      <c r="E29" s="7">
        <f>IF($B29="","",VLOOKUP($D29,Orders!$B$5:$F$1004,5,FALSE))</f>
        <v/>
      </c>
      <c r="F29" s="10">
        <f>IF($B29="","",VLOOKUP($D29,Orders!$B$5:$G$1004,6,FALSE))</f>
        <v/>
      </c>
      <c r="G29" s="12">
        <f>IF($B29="","",$C29+30)</f>
        <v/>
      </c>
      <c r="H29" s="10">
        <f>IF($B29="","",SUMIFS(Payments!$E$5:$E$1004,Payments!$D$5:$D$1004,$B29))</f>
        <v/>
      </c>
      <c r="I29" s="10">
        <f>IF($B29="","",$F29-$H29)</f>
        <v/>
      </c>
      <c r="J29" s="7">
        <f>IF($B29="","",IF($I29&lt;=0,"Paid",IF($G29&lt;Settings!$C$6,"Overdue","Open")))</f>
        <v/>
      </c>
    </row>
    <row r="30" spans="3:10">
      <c r="C30" s="4"/>
      <c r="E30" s="7">
        <f>IF($B30="","",VLOOKUP($D30,Orders!$B$5:$F$1004,5,FALSE))</f>
        <v/>
      </c>
      <c r="F30" s="10">
        <f>IF($B30="","",VLOOKUP($D30,Orders!$B$5:$G$1004,6,FALSE))</f>
        <v/>
      </c>
      <c r="G30" s="12">
        <f>IF($B30="","",$C30+30)</f>
        <v/>
      </c>
      <c r="H30" s="10">
        <f>IF($B30="","",SUMIFS(Payments!$E$5:$E$1004,Payments!$D$5:$D$1004,$B30))</f>
        <v/>
      </c>
      <c r="I30" s="10">
        <f>IF($B30="","",$F30-$H30)</f>
        <v/>
      </c>
      <c r="J30" s="7">
        <f>IF($B30="","",IF($I30&lt;=0,"Paid",IF($G30&lt;Settings!$C$6,"Overdue","Open")))</f>
        <v/>
      </c>
    </row>
    <row r="31" spans="3:10">
      <c r="C31" s="4"/>
      <c r="E31" s="7">
        <f>IF($B31="","",VLOOKUP($D31,Orders!$B$5:$F$1004,5,FALSE))</f>
        <v/>
      </c>
      <c r="F31" s="10">
        <f>IF($B31="","",VLOOKUP($D31,Orders!$B$5:$G$1004,6,FALSE))</f>
        <v/>
      </c>
      <c r="G31" s="12">
        <f>IF($B31="","",$C31+30)</f>
        <v/>
      </c>
      <c r="H31" s="10">
        <f>IF($B31="","",SUMIFS(Payments!$E$5:$E$1004,Payments!$D$5:$D$1004,$B31))</f>
        <v/>
      </c>
      <c r="I31" s="10">
        <f>IF($B31="","",$F31-$H31)</f>
        <v/>
      </c>
      <c r="J31" s="7">
        <f>IF($B31="","",IF($I31&lt;=0,"Paid",IF($G31&lt;Settings!$C$6,"Overdue","Open")))</f>
        <v/>
      </c>
    </row>
    <row r="32" spans="3:10">
      <c r="C32" s="4"/>
      <c r="E32" s="7">
        <f>IF($B32="","",VLOOKUP($D32,Orders!$B$5:$F$1004,5,FALSE))</f>
        <v/>
      </c>
      <c r="F32" s="10">
        <f>IF($B32="","",VLOOKUP($D32,Orders!$B$5:$G$1004,6,FALSE))</f>
        <v/>
      </c>
      <c r="G32" s="12">
        <f>IF($B32="","",$C32+30)</f>
        <v/>
      </c>
      <c r="H32" s="10">
        <f>IF($B32="","",SUMIFS(Payments!$E$5:$E$1004,Payments!$D$5:$D$1004,$B32))</f>
        <v/>
      </c>
      <c r="I32" s="10">
        <f>IF($B32="","",$F32-$H32)</f>
        <v/>
      </c>
      <c r="J32" s="7">
        <f>IF($B32="","",IF($I32&lt;=0,"Paid",IF($G32&lt;Settings!$C$6,"Overdue","Open")))</f>
        <v/>
      </c>
    </row>
    <row r="33" spans="3:10">
      <c r="C33" s="4"/>
      <c r="E33" s="7">
        <f>IF($B33="","",VLOOKUP($D33,Orders!$B$5:$F$1004,5,FALSE))</f>
        <v/>
      </c>
      <c r="F33" s="10">
        <f>IF($B33="","",VLOOKUP($D33,Orders!$B$5:$G$1004,6,FALSE))</f>
        <v/>
      </c>
      <c r="G33" s="12">
        <f>IF($B33="","",$C33+30)</f>
        <v/>
      </c>
      <c r="H33" s="10">
        <f>IF($B33="","",SUMIFS(Payments!$E$5:$E$1004,Payments!$D$5:$D$1004,$B33))</f>
        <v/>
      </c>
      <c r="I33" s="10">
        <f>IF($B33="","",$F33-$H33)</f>
        <v/>
      </c>
      <c r="J33" s="7">
        <f>IF($B33="","",IF($I33&lt;=0,"Paid",IF($G33&lt;Settings!$C$6,"Overdue","Open")))</f>
        <v/>
      </c>
    </row>
    <row r="34" spans="3:10">
      <c r="C34" s="4"/>
      <c r="E34" s="7">
        <f>IF($B34="","",VLOOKUP($D34,Orders!$B$5:$F$1004,5,FALSE))</f>
        <v/>
      </c>
      <c r="F34" s="10">
        <f>IF($B34="","",VLOOKUP($D34,Orders!$B$5:$G$1004,6,FALSE))</f>
        <v/>
      </c>
      <c r="G34" s="12">
        <f>IF($B34="","",$C34+30)</f>
        <v/>
      </c>
      <c r="H34" s="10">
        <f>IF($B34="","",SUMIFS(Payments!$E$5:$E$1004,Payments!$D$5:$D$1004,$B34))</f>
        <v/>
      </c>
      <c r="I34" s="10">
        <f>IF($B34="","",$F34-$H34)</f>
        <v/>
      </c>
      <c r="J34" s="7">
        <f>IF($B34="","",IF($I34&lt;=0,"Paid",IF($G34&lt;Settings!$C$6,"Overdue","Open")))</f>
        <v/>
      </c>
    </row>
    <row r="35" spans="3:10">
      <c r="C35" s="4"/>
      <c r="E35" s="7">
        <f>IF($B35="","",VLOOKUP($D35,Orders!$B$5:$F$1004,5,FALSE))</f>
        <v/>
      </c>
      <c r="F35" s="10">
        <f>IF($B35="","",VLOOKUP($D35,Orders!$B$5:$G$1004,6,FALSE))</f>
        <v/>
      </c>
      <c r="G35" s="12">
        <f>IF($B35="","",$C35+30)</f>
        <v/>
      </c>
      <c r="H35" s="10">
        <f>IF($B35="","",SUMIFS(Payments!$E$5:$E$1004,Payments!$D$5:$D$1004,$B35))</f>
        <v/>
      </c>
      <c r="I35" s="10">
        <f>IF($B35="","",$F35-$H35)</f>
        <v/>
      </c>
      <c r="J35" s="7">
        <f>IF($B35="","",IF($I35&lt;=0,"Paid",IF($G35&lt;Settings!$C$6,"Overdue","Open")))</f>
        <v/>
      </c>
    </row>
    <row r="36" spans="3:10">
      <c r="C36" s="4"/>
      <c r="E36" s="7">
        <f>IF($B36="","",VLOOKUP($D36,Orders!$B$5:$F$1004,5,FALSE))</f>
        <v/>
      </c>
      <c r="F36" s="10">
        <f>IF($B36="","",VLOOKUP($D36,Orders!$B$5:$G$1004,6,FALSE))</f>
        <v/>
      </c>
      <c r="G36" s="12">
        <f>IF($B36="","",$C36+30)</f>
        <v/>
      </c>
      <c r="H36" s="10">
        <f>IF($B36="","",SUMIFS(Payments!$E$5:$E$1004,Payments!$D$5:$D$1004,$B36))</f>
        <v/>
      </c>
      <c r="I36" s="10">
        <f>IF($B36="","",$F36-$H36)</f>
        <v/>
      </c>
      <c r="J36" s="7">
        <f>IF($B36="","",IF($I36&lt;=0,"Paid",IF($G36&lt;Settings!$C$6,"Overdue","Open")))</f>
        <v/>
      </c>
    </row>
    <row r="37" spans="3:10">
      <c r="C37" s="4"/>
      <c r="E37" s="7">
        <f>IF($B37="","",VLOOKUP($D37,Orders!$B$5:$F$1004,5,FALSE))</f>
        <v/>
      </c>
      <c r="F37" s="10">
        <f>IF($B37="","",VLOOKUP($D37,Orders!$B$5:$G$1004,6,FALSE))</f>
        <v/>
      </c>
      <c r="G37" s="12">
        <f>IF($B37="","",$C37+30)</f>
        <v/>
      </c>
      <c r="H37" s="10">
        <f>IF($B37="","",SUMIFS(Payments!$E$5:$E$1004,Payments!$D$5:$D$1004,$B37))</f>
        <v/>
      </c>
      <c r="I37" s="10">
        <f>IF($B37="","",$F37-$H37)</f>
        <v/>
      </c>
      <c r="J37" s="7">
        <f>IF($B37="","",IF($I37&lt;=0,"Paid",IF($G37&lt;Settings!$C$6,"Overdue","Open")))</f>
        <v/>
      </c>
    </row>
    <row r="38" spans="3:10">
      <c r="C38" s="4"/>
      <c r="E38" s="7">
        <f>IF($B38="","",VLOOKUP($D38,Orders!$B$5:$F$1004,5,FALSE))</f>
        <v/>
      </c>
      <c r="F38" s="10">
        <f>IF($B38="","",VLOOKUP($D38,Orders!$B$5:$G$1004,6,FALSE))</f>
        <v/>
      </c>
      <c r="G38" s="12">
        <f>IF($B38="","",$C38+30)</f>
        <v/>
      </c>
      <c r="H38" s="10">
        <f>IF($B38="","",SUMIFS(Payments!$E$5:$E$1004,Payments!$D$5:$D$1004,$B38))</f>
        <v/>
      </c>
      <c r="I38" s="10">
        <f>IF($B38="","",$F38-$H38)</f>
        <v/>
      </c>
      <c r="J38" s="7">
        <f>IF($B38="","",IF($I38&lt;=0,"Paid",IF($G38&lt;Settings!$C$6,"Overdue","Open")))</f>
        <v/>
      </c>
    </row>
    <row r="39" spans="3:10">
      <c r="C39" s="4"/>
      <c r="E39" s="7">
        <f>IF($B39="","",VLOOKUP($D39,Orders!$B$5:$F$1004,5,FALSE))</f>
        <v/>
      </c>
      <c r="F39" s="10">
        <f>IF($B39="","",VLOOKUP($D39,Orders!$B$5:$G$1004,6,FALSE))</f>
        <v/>
      </c>
      <c r="G39" s="12">
        <f>IF($B39="","",$C39+30)</f>
        <v/>
      </c>
      <c r="H39" s="10">
        <f>IF($B39="","",SUMIFS(Payments!$E$5:$E$1004,Payments!$D$5:$D$1004,$B39))</f>
        <v/>
      </c>
      <c r="I39" s="10">
        <f>IF($B39="","",$F39-$H39)</f>
        <v/>
      </c>
      <c r="J39" s="7">
        <f>IF($B39="","",IF($I39&lt;=0,"Paid",IF($G39&lt;Settings!$C$6,"Overdue","Open")))</f>
        <v/>
      </c>
    </row>
    <row r="40" spans="3:10">
      <c r="C40" s="4"/>
      <c r="E40" s="7">
        <f>IF($B40="","",VLOOKUP($D40,Orders!$B$5:$F$1004,5,FALSE))</f>
        <v/>
      </c>
      <c r="F40" s="10">
        <f>IF($B40="","",VLOOKUP($D40,Orders!$B$5:$G$1004,6,FALSE))</f>
        <v/>
      </c>
      <c r="G40" s="12">
        <f>IF($B40="","",$C40+30)</f>
        <v/>
      </c>
      <c r="H40" s="10">
        <f>IF($B40="","",SUMIFS(Payments!$E$5:$E$1004,Payments!$D$5:$D$1004,$B40))</f>
        <v/>
      </c>
      <c r="I40" s="10">
        <f>IF($B40="","",$F40-$H40)</f>
        <v/>
      </c>
      <c r="J40" s="7">
        <f>IF($B40="","",IF($I40&lt;=0,"Paid",IF($G40&lt;Settings!$C$6,"Overdue","Open")))</f>
        <v/>
      </c>
    </row>
    <row r="41" spans="3:10">
      <c r="C41" s="4"/>
      <c r="E41" s="7">
        <f>IF($B41="","",VLOOKUP($D41,Orders!$B$5:$F$1004,5,FALSE))</f>
        <v/>
      </c>
      <c r="F41" s="10">
        <f>IF($B41="","",VLOOKUP($D41,Orders!$B$5:$G$1004,6,FALSE))</f>
        <v/>
      </c>
      <c r="G41" s="12">
        <f>IF($B41="","",$C41+30)</f>
        <v/>
      </c>
      <c r="H41" s="10">
        <f>IF($B41="","",SUMIFS(Payments!$E$5:$E$1004,Payments!$D$5:$D$1004,$B41))</f>
        <v/>
      </c>
      <c r="I41" s="10">
        <f>IF($B41="","",$F41-$H41)</f>
        <v/>
      </c>
      <c r="J41" s="7">
        <f>IF($B41="","",IF($I41&lt;=0,"Paid",IF($G41&lt;Settings!$C$6,"Overdue","Open")))</f>
        <v/>
      </c>
    </row>
    <row r="42" spans="3:10">
      <c r="C42" s="4"/>
      <c r="E42" s="7">
        <f>IF($B42="","",VLOOKUP($D42,Orders!$B$5:$F$1004,5,FALSE))</f>
        <v/>
      </c>
      <c r="F42" s="10">
        <f>IF($B42="","",VLOOKUP($D42,Orders!$B$5:$G$1004,6,FALSE))</f>
        <v/>
      </c>
      <c r="G42" s="12">
        <f>IF($B42="","",$C42+30)</f>
        <v/>
      </c>
      <c r="H42" s="10">
        <f>IF($B42="","",SUMIFS(Payments!$E$5:$E$1004,Payments!$D$5:$D$1004,$B42))</f>
        <v/>
      </c>
      <c r="I42" s="10">
        <f>IF($B42="","",$F42-$H42)</f>
        <v/>
      </c>
      <c r="J42" s="7">
        <f>IF($B42="","",IF($I42&lt;=0,"Paid",IF($G42&lt;Settings!$C$6,"Overdue","Open")))</f>
        <v/>
      </c>
    </row>
    <row r="43" spans="3:10">
      <c r="C43" s="4"/>
      <c r="E43" s="7">
        <f>IF($B43="","",VLOOKUP($D43,Orders!$B$5:$F$1004,5,FALSE))</f>
        <v/>
      </c>
      <c r="F43" s="10">
        <f>IF($B43="","",VLOOKUP($D43,Orders!$B$5:$G$1004,6,FALSE))</f>
        <v/>
      </c>
      <c r="G43" s="12">
        <f>IF($B43="","",$C43+30)</f>
        <v/>
      </c>
      <c r="H43" s="10">
        <f>IF($B43="","",SUMIFS(Payments!$E$5:$E$1004,Payments!$D$5:$D$1004,$B43))</f>
        <v/>
      </c>
      <c r="I43" s="10">
        <f>IF($B43="","",$F43-$H43)</f>
        <v/>
      </c>
      <c r="J43" s="7">
        <f>IF($B43="","",IF($I43&lt;=0,"Paid",IF($G43&lt;Settings!$C$6,"Overdue","Open")))</f>
        <v/>
      </c>
    </row>
    <row r="44" spans="3:10">
      <c r="C44" s="4"/>
      <c r="E44" s="7">
        <f>IF($B44="","",VLOOKUP($D44,Orders!$B$5:$F$1004,5,FALSE))</f>
        <v/>
      </c>
      <c r="F44" s="10">
        <f>IF($B44="","",VLOOKUP($D44,Orders!$B$5:$G$1004,6,FALSE))</f>
        <v/>
      </c>
      <c r="G44" s="12">
        <f>IF($B44="","",$C44+30)</f>
        <v/>
      </c>
      <c r="H44" s="10">
        <f>IF($B44="","",SUMIFS(Payments!$E$5:$E$1004,Payments!$D$5:$D$1004,$B44))</f>
        <v/>
      </c>
      <c r="I44" s="10">
        <f>IF($B44="","",$F44-$H44)</f>
        <v/>
      </c>
      <c r="J44" s="7">
        <f>IF($B44="","",IF($I44&lt;=0,"Paid",IF($G44&lt;Settings!$C$6,"Overdue","Open")))</f>
        <v/>
      </c>
    </row>
    <row r="45" spans="3:10">
      <c r="C45" s="4"/>
      <c r="E45" s="7">
        <f>IF($B45="","",VLOOKUP($D45,Orders!$B$5:$F$1004,5,FALSE))</f>
        <v/>
      </c>
      <c r="F45" s="10">
        <f>IF($B45="","",VLOOKUP($D45,Orders!$B$5:$G$1004,6,FALSE))</f>
        <v/>
      </c>
      <c r="G45" s="12">
        <f>IF($B45="","",$C45+30)</f>
        <v/>
      </c>
      <c r="H45" s="10">
        <f>IF($B45="","",SUMIFS(Payments!$E$5:$E$1004,Payments!$D$5:$D$1004,$B45))</f>
        <v/>
      </c>
      <c r="I45" s="10">
        <f>IF($B45="","",$F45-$H45)</f>
        <v/>
      </c>
      <c r="J45" s="7">
        <f>IF($B45="","",IF($I45&lt;=0,"Paid",IF($G45&lt;Settings!$C$6,"Overdue","Open")))</f>
        <v/>
      </c>
    </row>
    <row r="46" spans="3:10">
      <c r="C46" s="4"/>
      <c r="E46" s="7">
        <f>IF($B46="","",VLOOKUP($D46,Orders!$B$5:$F$1004,5,FALSE))</f>
        <v/>
      </c>
      <c r="F46" s="10">
        <f>IF($B46="","",VLOOKUP($D46,Orders!$B$5:$G$1004,6,FALSE))</f>
        <v/>
      </c>
      <c r="G46" s="12">
        <f>IF($B46="","",$C46+30)</f>
        <v/>
      </c>
      <c r="H46" s="10">
        <f>IF($B46="","",SUMIFS(Payments!$E$5:$E$1004,Payments!$D$5:$D$1004,$B46))</f>
        <v/>
      </c>
      <c r="I46" s="10">
        <f>IF($B46="","",$F46-$H46)</f>
        <v/>
      </c>
      <c r="J46" s="7">
        <f>IF($B46="","",IF($I46&lt;=0,"Paid",IF($G46&lt;Settings!$C$6,"Overdue","Open")))</f>
        <v/>
      </c>
    </row>
    <row r="47" spans="3:10">
      <c r="C47" s="4"/>
      <c r="E47" s="7">
        <f>IF($B47="","",VLOOKUP($D47,Orders!$B$5:$F$1004,5,FALSE))</f>
        <v/>
      </c>
      <c r="F47" s="10">
        <f>IF($B47="","",VLOOKUP($D47,Orders!$B$5:$G$1004,6,FALSE))</f>
        <v/>
      </c>
      <c r="G47" s="12">
        <f>IF($B47="","",$C47+30)</f>
        <v/>
      </c>
      <c r="H47" s="10">
        <f>IF($B47="","",SUMIFS(Payments!$E$5:$E$1004,Payments!$D$5:$D$1004,$B47))</f>
        <v/>
      </c>
      <c r="I47" s="10">
        <f>IF($B47="","",$F47-$H47)</f>
        <v/>
      </c>
      <c r="J47" s="7">
        <f>IF($B47="","",IF($I47&lt;=0,"Paid",IF($G47&lt;Settings!$C$6,"Overdue","Open")))</f>
        <v/>
      </c>
    </row>
    <row r="48" spans="3:10">
      <c r="C48" s="4"/>
      <c r="E48" s="7">
        <f>IF($B48="","",VLOOKUP($D48,Orders!$B$5:$F$1004,5,FALSE))</f>
        <v/>
      </c>
      <c r="F48" s="10">
        <f>IF($B48="","",VLOOKUP($D48,Orders!$B$5:$G$1004,6,FALSE))</f>
        <v/>
      </c>
      <c r="G48" s="12">
        <f>IF($B48="","",$C48+30)</f>
        <v/>
      </c>
      <c r="H48" s="10">
        <f>IF($B48="","",SUMIFS(Payments!$E$5:$E$1004,Payments!$D$5:$D$1004,$B48))</f>
        <v/>
      </c>
      <c r="I48" s="10">
        <f>IF($B48="","",$F48-$H48)</f>
        <v/>
      </c>
      <c r="J48" s="7">
        <f>IF($B48="","",IF($I48&lt;=0,"Paid",IF($G48&lt;Settings!$C$6,"Overdue","Open")))</f>
        <v/>
      </c>
    </row>
    <row r="49" spans="3:10">
      <c r="C49" s="4"/>
      <c r="E49" s="7">
        <f>IF($B49="","",VLOOKUP($D49,Orders!$B$5:$F$1004,5,FALSE))</f>
        <v/>
      </c>
      <c r="F49" s="10">
        <f>IF($B49="","",VLOOKUP($D49,Orders!$B$5:$G$1004,6,FALSE))</f>
        <v/>
      </c>
      <c r="G49" s="12">
        <f>IF($B49="","",$C49+30)</f>
        <v/>
      </c>
      <c r="H49" s="10">
        <f>IF($B49="","",SUMIFS(Payments!$E$5:$E$1004,Payments!$D$5:$D$1004,$B49))</f>
        <v/>
      </c>
      <c r="I49" s="10">
        <f>IF($B49="","",$F49-$H49)</f>
        <v/>
      </c>
      <c r="J49" s="7">
        <f>IF($B49="","",IF($I49&lt;=0,"Paid",IF($G49&lt;Settings!$C$6,"Overdue","Open")))</f>
        <v/>
      </c>
    </row>
    <row r="50" spans="3:10">
      <c r="C50" s="4"/>
      <c r="E50" s="7">
        <f>IF($B50="","",VLOOKUP($D50,Orders!$B$5:$F$1004,5,FALSE))</f>
        <v/>
      </c>
      <c r="F50" s="10">
        <f>IF($B50="","",VLOOKUP($D50,Orders!$B$5:$G$1004,6,FALSE))</f>
        <v/>
      </c>
      <c r="G50" s="12">
        <f>IF($B50="","",$C50+30)</f>
        <v/>
      </c>
      <c r="H50" s="10">
        <f>IF($B50="","",SUMIFS(Payments!$E$5:$E$1004,Payments!$D$5:$D$1004,$B50))</f>
        <v/>
      </c>
      <c r="I50" s="10">
        <f>IF($B50="","",$F50-$H50)</f>
        <v/>
      </c>
      <c r="J50" s="7">
        <f>IF($B50="","",IF($I50&lt;=0,"Paid",IF($G50&lt;Settings!$C$6,"Overdue","Open")))</f>
        <v/>
      </c>
    </row>
    <row r="51" spans="3:10">
      <c r="C51" s="4"/>
      <c r="E51" s="7">
        <f>IF($B51="","",VLOOKUP($D51,Orders!$B$5:$F$1004,5,FALSE))</f>
        <v/>
      </c>
      <c r="F51" s="10">
        <f>IF($B51="","",VLOOKUP($D51,Orders!$B$5:$G$1004,6,FALSE))</f>
        <v/>
      </c>
      <c r="G51" s="12">
        <f>IF($B51="","",$C51+30)</f>
        <v/>
      </c>
      <c r="H51" s="10">
        <f>IF($B51="","",SUMIFS(Payments!$E$5:$E$1004,Payments!$D$5:$D$1004,$B51))</f>
        <v/>
      </c>
      <c r="I51" s="10">
        <f>IF($B51="","",$F51-$H51)</f>
        <v/>
      </c>
      <c r="J51" s="7">
        <f>IF($B51="","",IF($I51&lt;=0,"Paid",IF($G51&lt;Settings!$C$6,"Overdue","Open")))</f>
        <v/>
      </c>
    </row>
    <row r="52" spans="3:10">
      <c r="C52" s="4"/>
      <c r="E52" s="7">
        <f>IF($B52="","",VLOOKUP($D52,Orders!$B$5:$F$1004,5,FALSE))</f>
        <v/>
      </c>
      <c r="F52" s="10">
        <f>IF($B52="","",VLOOKUP($D52,Orders!$B$5:$G$1004,6,FALSE))</f>
        <v/>
      </c>
      <c r="G52" s="12">
        <f>IF($B52="","",$C52+30)</f>
        <v/>
      </c>
      <c r="H52" s="10">
        <f>IF($B52="","",SUMIFS(Payments!$E$5:$E$1004,Payments!$D$5:$D$1004,$B52))</f>
        <v/>
      </c>
      <c r="I52" s="10">
        <f>IF($B52="","",$F52-$H52)</f>
        <v/>
      </c>
      <c r="J52" s="7">
        <f>IF($B52="","",IF($I52&lt;=0,"Paid",IF($G52&lt;Settings!$C$6,"Overdue","Open")))</f>
        <v/>
      </c>
    </row>
    <row r="53" spans="3:10">
      <c r="C53" s="4"/>
      <c r="E53" s="7">
        <f>IF($B53="","",VLOOKUP($D53,Orders!$B$5:$F$1004,5,FALSE))</f>
        <v/>
      </c>
      <c r="F53" s="10">
        <f>IF($B53="","",VLOOKUP($D53,Orders!$B$5:$G$1004,6,FALSE))</f>
        <v/>
      </c>
      <c r="G53" s="12">
        <f>IF($B53="","",$C53+30)</f>
        <v/>
      </c>
      <c r="H53" s="10">
        <f>IF($B53="","",SUMIFS(Payments!$E$5:$E$1004,Payments!$D$5:$D$1004,$B53))</f>
        <v/>
      </c>
      <c r="I53" s="10">
        <f>IF($B53="","",$F53-$H53)</f>
        <v/>
      </c>
      <c r="J53" s="7">
        <f>IF($B53="","",IF($I53&lt;=0,"Paid",IF($G53&lt;Settings!$C$6,"Overdue","Open")))</f>
        <v/>
      </c>
    </row>
    <row r="54" spans="3:10">
      <c r="C54" s="4"/>
      <c r="E54" s="7">
        <f>IF($B54="","",VLOOKUP($D54,Orders!$B$5:$F$1004,5,FALSE))</f>
        <v/>
      </c>
      <c r="F54" s="10">
        <f>IF($B54="","",VLOOKUP($D54,Orders!$B$5:$G$1004,6,FALSE))</f>
        <v/>
      </c>
      <c r="G54" s="12">
        <f>IF($B54="","",$C54+30)</f>
        <v/>
      </c>
      <c r="H54" s="10">
        <f>IF($B54="","",SUMIFS(Payments!$E$5:$E$1004,Payments!$D$5:$D$1004,$B54))</f>
        <v/>
      </c>
      <c r="I54" s="10">
        <f>IF($B54="","",$F54-$H54)</f>
        <v/>
      </c>
      <c r="J54" s="7">
        <f>IF($B54="","",IF($I54&lt;=0,"Paid",IF($G54&lt;Settings!$C$6,"Overdue","Open")))</f>
        <v/>
      </c>
    </row>
    <row r="55" spans="3:10">
      <c r="C55" s="4"/>
      <c r="E55" s="7">
        <f>IF($B55="","",VLOOKUP($D55,Orders!$B$5:$F$1004,5,FALSE))</f>
        <v/>
      </c>
      <c r="F55" s="10">
        <f>IF($B55="","",VLOOKUP($D55,Orders!$B$5:$G$1004,6,FALSE))</f>
        <v/>
      </c>
      <c r="G55" s="12">
        <f>IF($B55="","",$C55+30)</f>
        <v/>
      </c>
      <c r="H55" s="10">
        <f>IF($B55="","",SUMIFS(Payments!$E$5:$E$1004,Payments!$D$5:$D$1004,$B55))</f>
        <v/>
      </c>
      <c r="I55" s="10">
        <f>IF($B55="","",$F55-$H55)</f>
        <v/>
      </c>
      <c r="J55" s="7">
        <f>IF($B55="","",IF($I55&lt;=0,"Paid",IF($G55&lt;Settings!$C$6,"Overdue","Open")))</f>
        <v/>
      </c>
    </row>
    <row r="56" spans="3:10">
      <c r="C56" s="4"/>
      <c r="E56" s="7">
        <f>IF($B56="","",VLOOKUP($D56,Orders!$B$5:$F$1004,5,FALSE))</f>
        <v/>
      </c>
      <c r="F56" s="10">
        <f>IF($B56="","",VLOOKUP($D56,Orders!$B$5:$G$1004,6,FALSE))</f>
        <v/>
      </c>
      <c r="G56" s="12">
        <f>IF($B56="","",$C56+30)</f>
        <v/>
      </c>
      <c r="H56" s="10">
        <f>IF($B56="","",SUMIFS(Payments!$E$5:$E$1004,Payments!$D$5:$D$1004,$B56))</f>
        <v/>
      </c>
      <c r="I56" s="10">
        <f>IF($B56="","",$F56-$H56)</f>
        <v/>
      </c>
      <c r="J56" s="7">
        <f>IF($B56="","",IF($I56&lt;=0,"Paid",IF($G56&lt;Settings!$C$6,"Overdue","Open")))</f>
        <v/>
      </c>
    </row>
    <row r="57" spans="3:10">
      <c r="C57" s="4"/>
      <c r="E57" s="7">
        <f>IF($B57="","",VLOOKUP($D57,Orders!$B$5:$F$1004,5,FALSE))</f>
        <v/>
      </c>
      <c r="F57" s="10">
        <f>IF($B57="","",VLOOKUP($D57,Orders!$B$5:$G$1004,6,FALSE))</f>
        <v/>
      </c>
      <c r="G57" s="12">
        <f>IF($B57="","",$C57+30)</f>
        <v/>
      </c>
      <c r="H57" s="10">
        <f>IF($B57="","",SUMIFS(Payments!$E$5:$E$1004,Payments!$D$5:$D$1004,$B57))</f>
        <v/>
      </c>
      <c r="I57" s="10">
        <f>IF($B57="","",$F57-$H57)</f>
        <v/>
      </c>
      <c r="J57" s="7">
        <f>IF($B57="","",IF($I57&lt;=0,"Paid",IF($G57&lt;Settings!$C$6,"Overdue","Open")))</f>
        <v/>
      </c>
    </row>
    <row r="58" spans="3:10">
      <c r="C58" s="4"/>
      <c r="E58" s="7">
        <f>IF($B58="","",VLOOKUP($D58,Orders!$B$5:$F$1004,5,FALSE))</f>
        <v/>
      </c>
      <c r="F58" s="10">
        <f>IF($B58="","",VLOOKUP($D58,Orders!$B$5:$G$1004,6,FALSE))</f>
        <v/>
      </c>
      <c r="G58" s="12">
        <f>IF($B58="","",$C58+30)</f>
        <v/>
      </c>
      <c r="H58" s="10">
        <f>IF($B58="","",SUMIFS(Payments!$E$5:$E$1004,Payments!$D$5:$D$1004,$B58))</f>
        <v/>
      </c>
      <c r="I58" s="10">
        <f>IF($B58="","",$F58-$H58)</f>
        <v/>
      </c>
      <c r="J58" s="7">
        <f>IF($B58="","",IF($I58&lt;=0,"Paid",IF($G58&lt;Settings!$C$6,"Overdue","Open")))</f>
        <v/>
      </c>
    </row>
    <row r="59" spans="3:10">
      <c r="C59" s="4"/>
      <c r="E59" s="7">
        <f>IF($B59="","",VLOOKUP($D59,Orders!$B$5:$F$1004,5,FALSE))</f>
        <v/>
      </c>
      <c r="F59" s="10">
        <f>IF($B59="","",VLOOKUP($D59,Orders!$B$5:$G$1004,6,FALSE))</f>
        <v/>
      </c>
      <c r="G59" s="12">
        <f>IF($B59="","",$C59+30)</f>
        <v/>
      </c>
      <c r="H59" s="10">
        <f>IF($B59="","",SUMIFS(Payments!$E$5:$E$1004,Payments!$D$5:$D$1004,$B59))</f>
        <v/>
      </c>
      <c r="I59" s="10">
        <f>IF($B59="","",$F59-$H59)</f>
        <v/>
      </c>
      <c r="J59" s="7">
        <f>IF($B59="","",IF($I59&lt;=0,"Paid",IF($G59&lt;Settings!$C$6,"Overdue","Open")))</f>
        <v/>
      </c>
    </row>
    <row r="60" spans="3:10">
      <c r="C60" s="4"/>
      <c r="E60" s="7">
        <f>IF($B60="","",VLOOKUP($D60,Orders!$B$5:$F$1004,5,FALSE))</f>
        <v/>
      </c>
      <c r="F60" s="10">
        <f>IF($B60="","",VLOOKUP($D60,Orders!$B$5:$G$1004,6,FALSE))</f>
        <v/>
      </c>
      <c r="G60" s="12">
        <f>IF($B60="","",$C60+30)</f>
        <v/>
      </c>
      <c r="H60" s="10">
        <f>IF($B60="","",SUMIFS(Payments!$E$5:$E$1004,Payments!$D$5:$D$1004,$B60))</f>
        <v/>
      </c>
      <c r="I60" s="10">
        <f>IF($B60="","",$F60-$H60)</f>
        <v/>
      </c>
      <c r="J60" s="7">
        <f>IF($B60="","",IF($I60&lt;=0,"Paid",IF($G60&lt;Settings!$C$6,"Overdue","Open")))</f>
        <v/>
      </c>
    </row>
    <row r="61" spans="3:10">
      <c r="C61" s="4"/>
      <c r="E61" s="7">
        <f>IF($B61="","",VLOOKUP($D61,Orders!$B$5:$F$1004,5,FALSE))</f>
        <v/>
      </c>
      <c r="F61" s="10">
        <f>IF($B61="","",VLOOKUP($D61,Orders!$B$5:$G$1004,6,FALSE))</f>
        <v/>
      </c>
      <c r="G61" s="12">
        <f>IF($B61="","",$C61+30)</f>
        <v/>
      </c>
      <c r="H61" s="10">
        <f>IF($B61="","",SUMIFS(Payments!$E$5:$E$1004,Payments!$D$5:$D$1004,$B61))</f>
        <v/>
      </c>
      <c r="I61" s="10">
        <f>IF($B61="","",$F61-$H61)</f>
        <v/>
      </c>
      <c r="J61" s="7">
        <f>IF($B61="","",IF($I61&lt;=0,"Paid",IF($G61&lt;Settings!$C$6,"Overdue","Open")))</f>
        <v/>
      </c>
    </row>
    <row r="62" spans="3:10">
      <c r="C62" s="4"/>
      <c r="E62" s="7">
        <f>IF($B62="","",VLOOKUP($D62,Orders!$B$5:$F$1004,5,FALSE))</f>
        <v/>
      </c>
      <c r="F62" s="10">
        <f>IF($B62="","",VLOOKUP($D62,Orders!$B$5:$G$1004,6,FALSE))</f>
        <v/>
      </c>
      <c r="G62" s="12">
        <f>IF($B62="","",$C62+30)</f>
        <v/>
      </c>
      <c r="H62" s="10">
        <f>IF($B62="","",SUMIFS(Payments!$E$5:$E$1004,Payments!$D$5:$D$1004,$B62))</f>
        <v/>
      </c>
      <c r="I62" s="10">
        <f>IF($B62="","",$F62-$H62)</f>
        <v/>
      </c>
      <c r="J62" s="7">
        <f>IF($B62="","",IF($I62&lt;=0,"Paid",IF($G62&lt;Settings!$C$6,"Overdue","Open")))</f>
        <v/>
      </c>
    </row>
    <row r="63" spans="3:10">
      <c r="C63" s="4"/>
      <c r="E63" s="7">
        <f>IF($B63="","",VLOOKUP($D63,Orders!$B$5:$F$1004,5,FALSE))</f>
        <v/>
      </c>
      <c r="F63" s="10">
        <f>IF($B63="","",VLOOKUP($D63,Orders!$B$5:$G$1004,6,FALSE))</f>
        <v/>
      </c>
      <c r="G63" s="12">
        <f>IF($B63="","",$C63+30)</f>
        <v/>
      </c>
      <c r="H63" s="10">
        <f>IF($B63="","",SUMIFS(Payments!$E$5:$E$1004,Payments!$D$5:$D$1004,$B63))</f>
        <v/>
      </c>
      <c r="I63" s="10">
        <f>IF($B63="","",$F63-$H63)</f>
        <v/>
      </c>
      <c r="J63" s="7">
        <f>IF($B63="","",IF($I63&lt;=0,"Paid",IF($G63&lt;Settings!$C$6,"Overdue","Open")))</f>
        <v/>
      </c>
    </row>
    <row r="64" spans="3:10">
      <c r="C64" s="4"/>
      <c r="E64" s="7">
        <f>IF($B64="","",VLOOKUP($D64,Orders!$B$5:$F$1004,5,FALSE))</f>
        <v/>
      </c>
      <c r="F64" s="10">
        <f>IF($B64="","",VLOOKUP($D64,Orders!$B$5:$G$1004,6,FALSE))</f>
        <v/>
      </c>
      <c r="G64" s="12">
        <f>IF($B64="","",$C64+30)</f>
        <v/>
      </c>
      <c r="H64" s="10">
        <f>IF($B64="","",SUMIFS(Payments!$E$5:$E$1004,Payments!$D$5:$D$1004,$B64))</f>
        <v/>
      </c>
      <c r="I64" s="10">
        <f>IF($B64="","",$F64-$H64)</f>
        <v/>
      </c>
      <c r="J64" s="7">
        <f>IF($B64="","",IF($I64&lt;=0,"Paid",IF($G64&lt;Settings!$C$6,"Overdue","Open")))</f>
        <v/>
      </c>
    </row>
    <row r="65" spans="3:10">
      <c r="C65" s="4"/>
      <c r="E65" s="7">
        <f>IF($B65="","",VLOOKUP($D65,Orders!$B$5:$F$1004,5,FALSE))</f>
        <v/>
      </c>
      <c r="F65" s="10">
        <f>IF($B65="","",VLOOKUP($D65,Orders!$B$5:$G$1004,6,FALSE))</f>
        <v/>
      </c>
      <c r="G65" s="12">
        <f>IF($B65="","",$C65+30)</f>
        <v/>
      </c>
      <c r="H65" s="10">
        <f>IF($B65="","",SUMIFS(Payments!$E$5:$E$1004,Payments!$D$5:$D$1004,$B65))</f>
        <v/>
      </c>
      <c r="I65" s="10">
        <f>IF($B65="","",$F65-$H65)</f>
        <v/>
      </c>
      <c r="J65" s="7">
        <f>IF($B65="","",IF($I65&lt;=0,"Paid",IF($G65&lt;Settings!$C$6,"Overdue","Open")))</f>
        <v/>
      </c>
    </row>
    <row r="66" spans="3:10">
      <c r="C66" s="4"/>
      <c r="E66" s="7">
        <f>IF($B66="","",VLOOKUP($D66,Orders!$B$5:$F$1004,5,FALSE))</f>
        <v/>
      </c>
      <c r="F66" s="10">
        <f>IF($B66="","",VLOOKUP($D66,Orders!$B$5:$G$1004,6,FALSE))</f>
        <v/>
      </c>
      <c r="G66" s="12">
        <f>IF($B66="","",$C66+30)</f>
        <v/>
      </c>
      <c r="H66" s="10">
        <f>IF($B66="","",SUMIFS(Payments!$E$5:$E$1004,Payments!$D$5:$D$1004,$B66))</f>
        <v/>
      </c>
      <c r="I66" s="10">
        <f>IF($B66="","",$F66-$H66)</f>
        <v/>
      </c>
      <c r="J66" s="7">
        <f>IF($B66="","",IF($I66&lt;=0,"Paid",IF($G66&lt;Settings!$C$6,"Overdue","Open")))</f>
        <v/>
      </c>
    </row>
    <row r="67" spans="3:10">
      <c r="C67" s="4"/>
      <c r="E67" s="7">
        <f>IF($B67="","",VLOOKUP($D67,Orders!$B$5:$F$1004,5,FALSE))</f>
        <v/>
      </c>
      <c r="F67" s="10">
        <f>IF($B67="","",VLOOKUP($D67,Orders!$B$5:$G$1004,6,FALSE))</f>
        <v/>
      </c>
      <c r="G67" s="12">
        <f>IF($B67="","",$C67+30)</f>
        <v/>
      </c>
      <c r="H67" s="10">
        <f>IF($B67="","",SUMIFS(Payments!$E$5:$E$1004,Payments!$D$5:$D$1004,$B67))</f>
        <v/>
      </c>
      <c r="I67" s="10">
        <f>IF($B67="","",$F67-$H67)</f>
        <v/>
      </c>
      <c r="J67" s="7">
        <f>IF($B67="","",IF($I67&lt;=0,"Paid",IF($G67&lt;Settings!$C$6,"Overdue","Open")))</f>
        <v/>
      </c>
    </row>
    <row r="68" spans="3:10">
      <c r="C68" s="4"/>
      <c r="E68" s="7">
        <f>IF($B68="","",VLOOKUP($D68,Orders!$B$5:$F$1004,5,FALSE))</f>
        <v/>
      </c>
      <c r="F68" s="10">
        <f>IF($B68="","",VLOOKUP($D68,Orders!$B$5:$G$1004,6,FALSE))</f>
        <v/>
      </c>
      <c r="G68" s="12">
        <f>IF($B68="","",$C68+30)</f>
        <v/>
      </c>
      <c r="H68" s="10">
        <f>IF($B68="","",SUMIFS(Payments!$E$5:$E$1004,Payments!$D$5:$D$1004,$B68))</f>
        <v/>
      </c>
      <c r="I68" s="10">
        <f>IF($B68="","",$F68-$H68)</f>
        <v/>
      </c>
      <c r="J68" s="7">
        <f>IF($B68="","",IF($I68&lt;=0,"Paid",IF($G68&lt;Settings!$C$6,"Overdue","Open")))</f>
        <v/>
      </c>
    </row>
    <row r="69" spans="3:10">
      <c r="C69" s="4"/>
      <c r="E69" s="7">
        <f>IF($B69="","",VLOOKUP($D69,Orders!$B$5:$F$1004,5,FALSE))</f>
        <v/>
      </c>
      <c r="F69" s="10">
        <f>IF($B69="","",VLOOKUP($D69,Orders!$B$5:$G$1004,6,FALSE))</f>
        <v/>
      </c>
      <c r="G69" s="12">
        <f>IF($B69="","",$C69+30)</f>
        <v/>
      </c>
      <c r="H69" s="10">
        <f>IF($B69="","",SUMIFS(Payments!$E$5:$E$1004,Payments!$D$5:$D$1004,$B69))</f>
        <v/>
      </c>
      <c r="I69" s="10">
        <f>IF($B69="","",$F69-$H69)</f>
        <v/>
      </c>
      <c r="J69" s="7">
        <f>IF($B69="","",IF($I69&lt;=0,"Paid",IF($G69&lt;Settings!$C$6,"Overdue","Open")))</f>
        <v/>
      </c>
    </row>
    <row r="70" spans="3:10">
      <c r="C70" s="4"/>
      <c r="E70" s="7">
        <f>IF($B70="","",VLOOKUP($D70,Orders!$B$5:$F$1004,5,FALSE))</f>
        <v/>
      </c>
      <c r="F70" s="10">
        <f>IF($B70="","",VLOOKUP($D70,Orders!$B$5:$G$1004,6,FALSE))</f>
        <v/>
      </c>
      <c r="G70" s="12">
        <f>IF($B70="","",$C70+30)</f>
        <v/>
      </c>
      <c r="H70" s="10">
        <f>IF($B70="","",SUMIFS(Payments!$E$5:$E$1004,Payments!$D$5:$D$1004,$B70))</f>
        <v/>
      </c>
      <c r="I70" s="10">
        <f>IF($B70="","",$F70-$H70)</f>
        <v/>
      </c>
      <c r="J70" s="7">
        <f>IF($B70="","",IF($I70&lt;=0,"Paid",IF($G70&lt;Settings!$C$6,"Overdue","Open")))</f>
        <v/>
      </c>
    </row>
    <row r="71" spans="3:10">
      <c r="C71" s="4"/>
      <c r="E71" s="7">
        <f>IF($B71="","",VLOOKUP($D71,Orders!$B$5:$F$1004,5,FALSE))</f>
        <v/>
      </c>
      <c r="F71" s="10">
        <f>IF($B71="","",VLOOKUP($D71,Orders!$B$5:$G$1004,6,FALSE))</f>
        <v/>
      </c>
      <c r="G71" s="12">
        <f>IF($B71="","",$C71+30)</f>
        <v/>
      </c>
      <c r="H71" s="10">
        <f>IF($B71="","",SUMIFS(Payments!$E$5:$E$1004,Payments!$D$5:$D$1004,$B71))</f>
        <v/>
      </c>
      <c r="I71" s="10">
        <f>IF($B71="","",$F71-$H71)</f>
        <v/>
      </c>
      <c r="J71" s="7">
        <f>IF($B71="","",IF($I71&lt;=0,"Paid",IF($G71&lt;Settings!$C$6,"Overdue","Open")))</f>
        <v/>
      </c>
    </row>
    <row r="72" spans="3:10">
      <c r="C72" s="4"/>
      <c r="E72" s="7">
        <f>IF($B72="","",VLOOKUP($D72,Orders!$B$5:$F$1004,5,FALSE))</f>
        <v/>
      </c>
      <c r="F72" s="10">
        <f>IF($B72="","",VLOOKUP($D72,Orders!$B$5:$G$1004,6,FALSE))</f>
        <v/>
      </c>
      <c r="G72" s="12">
        <f>IF($B72="","",$C72+30)</f>
        <v/>
      </c>
      <c r="H72" s="10">
        <f>IF($B72="","",SUMIFS(Payments!$E$5:$E$1004,Payments!$D$5:$D$1004,$B72))</f>
        <v/>
      </c>
      <c r="I72" s="10">
        <f>IF($B72="","",$F72-$H72)</f>
        <v/>
      </c>
      <c r="J72" s="7">
        <f>IF($B72="","",IF($I72&lt;=0,"Paid",IF($G72&lt;Settings!$C$6,"Overdue","Open")))</f>
        <v/>
      </c>
    </row>
    <row r="73" spans="3:10">
      <c r="C73" s="4"/>
      <c r="E73" s="7">
        <f>IF($B73="","",VLOOKUP($D73,Orders!$B$5:$F$1004,5,FALSE))</f>
        <v/>
      </c>
      <c r="F73" s="10">
        <f>IF($B73="","",VLOOKUP($D73,Orders!$B$5:$G$1004,6,FALSE))</f>
        <v/>
      </c>
      <c r="G73" s="12">
        <f>IF($B73="","",$C73+30)</f>
        <v/>
      </c>
      <c r="H73" s="10">
        <f>IF($B73="","",SUMIFS(Payments!$E$5:$E$1004,Payments!$D$5:$D$1004,$B73))</f>
        <v/>
      </c>
      <c r="I73" s="10">
        <f>IF($B73="","",$F73-$H73)</f>
        <v/>
      </c>
      <c r="J73" s="7">
        <f>IF($B73="","",IF($I73&lt;=0,"Paid",IF($G73&lt;Settings!$C$6,"Overdue","Open")))</f>
        <v/>
      </c>
    </row>
    <row r="74" spans="3:10">
      <c r="C74" s="4"/>
      <c r="E74" s="7">
        <f>IF($B74="","",VLOOKUP($D74,Orders!$B$5:$F$1004,5,FALSE))</f>
        <v/>
      </c>
      <c r="F74" s="10">
        <f>IF($B74="","",VLOOKUP($D74,Orders!$B$5:$G$1004,6,FALSE))</f>
        <v/>
      </c>
      <c r="G74" s="12">
        <f>IF($B74="","",$C74+30)</f>
        <v/>
      </c>
      <c r="H74" s="10">
        <f>IF($B74="","",SUMIFS(Payments!$E$5:$E$1004,Payments!$D$5:$D$1004,$B74))</f>
        <v/>
      </c>
      <c r="I74" s="10">
        <f>IF($B74="","",$F74-$H74)</f>
        <v/>
      </c>
      <c r="J74" s="7">
        <f>IF($B74="","",IF($I74&lt;=0,"Paid",IF($G74&lt;Settings!$C$6,"Overdue","Open")))</f>
        <v/>
      </c>
    </row>
    <row r="75" spans="3:10">
      <c r="C75" s="4"/>
      <c r="E75" s="7">
        <f>IF($B75="","",VLOOKUP($D75,Orders!$B$5:$F$1004,5,FALSE))</f>
        <v/>
      </c>
      <c r="F75" s="10">
        <f>IF($B75="","",VLOOKUP($D75,Orders!$B$5:$G$1004,6,FALSE))</f>
        <v/>
      </c>
      <c r="G75" s="12">
        <f>IF($B75="","",$C75+30)</f>
        <v/>
      </c>
      <c r="H75" s="10">
        <f>IF($B75="","",SUMIFS(Payments!$E$5:$E$1004,Payments!$D$5:$D$1004,$B75))</f>
        <v/>
      </c>
      <c r="I75" s="10">
        <f>IF($B75="","",$F75-$H75)</f>
        <v/>
      </c>
      <c r="J75" s="7">
        <f>IF($B75="","",IF($I75&lt;=0,"Paid",IF($G75&lt;Settings!$C$6,"Overdue","Open")))</f>
        <v/>
      </c>
    </row>
    <row r="76" spans="3:10">
      <c r="C76" s="4"/>
      <c r="E76" s="7">
        <f>IF($B76="","",VLOOKUP($D76,Orders!$B$5:$F$1004,5,FALSE))</f>
        <v/>
      </c>
      <c r="F76" s="10">
        <f>IF($B76="","",VLOOKUP($D76,Orders!$B$5:$G$1004,6,FALSE))</f>
        <v/>
      </c>
      <c r="G76" s="12">
        <f>IF($B76="","",$C76+30)</f>
        <v/>
      </c>
      <c r="H76" s="10">
        <f>IF($B76="","",SUMIFS(Payments!$E$5:$E$1004,Payments!$D$5:$D$1004,$B76))</f>
        <v/>
      </c>
      <c r="I76" s="10">
        <f>IF($B76="","",$F76-$H76)</f>
        <v/>
      </c>
      <c r="J76" s="7">
        <f>IF($B76="","",IF($I76&lt;=0,"Paid",IF($G76&lt;Settings!$C$6,"Overdue","Open")))</f>
        <v/>
      </c>
    </row>
    <row r="77" spans="3:10">
      <c r="C77" s="4"/>
      <c r="E77" s="7">
        <f>IF($B77="","",VLOOKUP($D77,Orders!$B$5:$F$1004,5,FALSE))</f>
        <v/>
      </c>
      <c r="F77" s="10">
        <f>IF($B77="","",VLOOKUP($D77,Orders!$B$5:$G$1004,6,FALSE))</f>
        <v/>
      </c>
      <c r="G77" s="12">
        <f>IF($B77="","",$C77+30)</f>
        <v/>
      </c>
      <c r="H77" s="10">
        <f>IF($B77="","",SUMIFS(Payments!$E$5:$E$1004,Payments!$D$5:$D$1004,$B77))</f>
        <v/>
      </c>
      <c r="I77" s="10">
        <f>IF($B77="","",$F77-$H77)</f>
        <v/>
      </c>
      <c r="J77" s="7">
        <f>IF($B77="","",IF($I77&lt;=0,"Paid",IF($G77&lt;Settings!$C$6,"Overdue","Open")))</f>
        <v/>
      </c>
    </row>
    <row r="78" spans="3:10">
      <c r="C78" s="4"/>
      <c r="E78" s="7">
        <f>IF($B78="","",VLOOKUP($D78,Orders!$B$5:$F$1004,5,FALSE))</f>
        <v/>
      </c>
      <c r="F78" s="10">
        <f>IF($B78="","",VLOOKUP($D78,Orders!$B$5:$G$1004,6,FALSE))</f>
        <v/>
      </c>
      <c r="G78" s="12">
        <f>IF($B78="","",$C78+30)</f>
        <v/>
      </c>
      <c r="H78" s="10">
        <f>IF($B78="","",SUMIFS(Payments!$E$5:$E$1004,Payments!$D$5:$D$1004,$B78))</f>
        <v/>
      </c>
      <c r="I78" s="10">
        <f>IF($B78="","",$F78-$H78)</f>
        <v/>
      </c>
      <c r="J78" s="7">
        <f>IF($B78="","",IF($I78&lt;=0,"Paid",IF($G78&lt;Settings!$C$6,"Overdue","Open")))</f>
        <v/>
      </c>
    </row>
    <row r="79" spans="3:10">
      <c r="C79" s="4"/>
      <c r="E79" s="7">
        <f>IF($B79="","",VLOOKUP($D79,Orders!$B$5:$F$1004,5,FALSE))</f>
        <v/>
      </c>
      <c r="F79" s="10">
        <f>IF($B79="","",VLOOKUP($D79,Orders!$B$5:$G$1004,6,FALSE))</f>
        <v/>
      </c>
      <c r="G79" s="12">
        <f>IF($B79="","",$C79+30)</f>
        <v/>
      </c>
      <c r="H79" s="10">
        <f>IF($B79="","",SUMIFS(Payments!$E$5:$E$1004,Payments!$D$5:$D$1004,$B79))</f>
        <v/>
      </c>
      <c r="I79" s="10">
        <f>IF($B79="","",$F79-$H79)</f>
        <v/>
      </c>
      <c r="J79" s="7">
        <f>IF($B79="","",IF($I79&lt;=0,"Paid",IF($G79&lt;Settings!$C$6,"Overdue","Open")))</f>
        <v/>
      </c>
    </row>
    <row r="80" spans="3:10">
      <c r="C80" s="4"/>
      <c r="E80" s="7">
        <f>IF($B80="","",VLOOKUP($D80,Orders!$B$5:$F$1004,5,FALSE))</f>
        <v/>
      </c>
      <c r="F80" s="10">
        <f>IF($B80="","",VLOOKUP($D80,Orders!$B$5:$G$1004,6,FALSE))</f>
        <v/>
      </c>
      <c r="G80" s="12">
        <f>IF($B80="","",$C80+30)</f>
        <v/>
      </c>
      <c r="H80" s="10">
        <f>IF($B80="","",SUMIFS(Payments!$E$5:$E$1004,Payments!$D$5:$D$1004,$B80))</f>
        <v/>
      </c>
      <c r="I80" s="10">
        <f>IF($B80="","",$F80-$H80)</f>
        <v/>
      </c>
      <c r="J80" s="7">
        <f>IF($B80="","",IF($I80&lt;=0,"Paid",IF($G80&lt;Settings!$C$6,"Overdue","Open")))</f>
        <v/>
      </c>
    </row>
    <row r="81" spans="3:10">
      <c r="C81" s="4"/>
      <c r="E81" s="7">
        <f>IF($B81="","",VLOOKUP($D81,Orders!$B$5:$F$1004,5,FALSE))</f>
        <v/>
      </c>
      <c r="F81" s="10">
        <f>IF($B81="","",VLOOKUP($D81,Orders!$B$5:$G$1004,6,FALSE))</f>
        <v/>
      </c>
      <c r="G81" s="12">
        <f>IF($B81="","",$C81+30)</f>
        <v/>
      </c>
      <c r="H81" s="10">
        <f>IF($B81="","",SUMIFS(Payments!$E$5:$E$1004,Payments!$D$5:$D$1004,$B81))</f>
        <v/>
      </c>
      <c r="I81" s="10">
        <f>IF($B81="","",$F81-$H81)</f>
        <v/>
      </c>
      <c r="J81" s="7">
        <f>IF($B81="","",IF($I81&lt;=0,"Paid",IF($G81&lt;Settings!$C$6,"Overdue","Open")))</f>
        <v/>
      </c>
    </row>
    <row r="82" spans="3:10">
      <c r="C82" s="4"/>
      <c r="E82" s="7">
        <f>IF($B82="","",VLOOKUP($D82,Orders!$B$5:$F$1004,5,FALSE))</f>
        <v/>
      </c>
      <c r="F82" s="10">
        <f>IF($B82="","",VLOOKUP($D82,Orders!$B$5:$G$1004,6,FALSE))</f>
        <v/>
      </c>
      <c r="G82" s="12">
        <f>IF($B82="","",$C82+30)</f>
        <v/>
      </c>
      <c r="H82" s="10">
        <f>IF($B82="","",SUMIFS(Payments!$E$5:$E$1004,Payments!$D$5:$D$1004,$B82))</f>
        <v/>
      </c>
      <c r="I82" s="10">
        <f>IF($B82="","",$F82-$H82)</f>
        <v/>
      </c>
      <c r="J82" s="7">
        <f>IF($B82="","",IF($I82&lt;=0,"Paid",IF($G82&lt;Settings!$C$6,"Overdue","Open")))</f>
        <v/>
      </c>
    </row>
    <row r="83" spans="3:10">
      <c r="C83" s="4"/>
      <c r="E83" s="7">
        <f>IF($B83="","",VLOOKUP($D83,Orders!$B$5:$F$1004,5,FALSE))</f>
        <v/>
      </c>
      <c r="F83" s="10">
        <f>IF($B83="","",VLOOKUP($D83,Orders!$B$5:$G$1004,6,FALSE))</f>
        <v/>
      </c>
      <c r="G83" s="12">
        <f>IF($B83="","",$C83+30)</f>
        <v/>
      </c>
      <c r="H83" s="10">
        <f>IF($B83="","",SUMIFS(Payments!$E$5:$E$1004,Payments!$D$5:$D$1004,$B83))</f>
        <v/>
      </c>
      <c r="I83" s="10">
        <f>IF($B83="","",$F83-$H83)</f>
        <v/>
      </c>
      <c r="J83" s="7">
        <f>IF($B83="","",IF($I83&lt;=0,"Paid",IF($G83&lt;Settings!$C$6,"Overdue","Open")))</f>
        <v/>
      </c>
    </row>
    <row r="84" spans="3:10">
      <c r="C84" s="4"/>
      <c r="E84" s="7">
        <f>IF($B84="","",VLOOKUP($D84,Orders!$B$5:$F$1004,5,FALSE))</f>
        <v/>
      </c>
      <c r="F84" s="10">
        <f>IF($B84="","",VLOOKUP($D84,Orders!$B$5:$G$1004,6,FALSE))</f>
        <v/>
      </c>
      <c r="G84" s="12">
        <f>IF($B84="","",$C84+30)</f>
        <v/>
      </c>
      <c r="H84" s="10">
        <f>IF($B84="","",SUMIFS(Payments!$E$5:$E$1004,Payments!$D$5:$D$1004,$B84))</f>
        <v/>
      </c>
      <c r="I84" s="10">
        <f>IF($B84="","",$F84-$H84)</f>
        <v/>
      </c>
      <c r="J84" s="7">
        <f>IF($B84="","",IF($I84&lt;=0,"Paid",IF($G84&lt;Settings!$C$6,"Overdue","Open")))</f>
        <v/>
      </c>
    </row>
    <row r="85" spans="3:10">
      <c r="C85" s="4"/>
      <c r="E85" s="7">
        <f>IF($B85="","",VLOOKUP($D85,Orders!$B$5:$F$1004,5,FALSE))</f>
        <v/>
      </c>
      <c r="F85" s="10">
        <f>IF($B85="","",VLOOKUP($D85,Orders!$B$5:$G$1004,6,FALSE))</f>
        <v/>
      </c>
      <c r="G85" s="12">
        <f>IF($B85="","",$C85+30)</f>
        <v/>
      </c>
      <c r="H85" s="10">
        <f>IF($B85="","",SUMIFS(Payments!$E$5:$E$1004,Payments!$D$5:$D$1004,$B85))</f>
        <v/>
      </c>
      <c r="I85" s="10">
        <f>IF($B85="","",$F85-$H85)</f>
        <v/>
      </c>
      <c r="J85" s="7">
        <f>IF($B85="","",IF($I85&lt;=0,"Paid",IF($G85&lt;Settings!$C$6,"Overdue","Open")))</f>
        <v/>
      </c>
    </row>
    <row r="86" spans="3:10">
      <c r="C86" s="4"/>
      <c r="E86" s="7">
        <f>IF($B86="","",VLOOKUP($D86,Orders!$B$5:$F$1004,5,FALSE))</f>
        <v/>
      </c>
      <c r="F86" s="10">
        <f>IF($B86="","",VLOOKUP($D86,Orders!$B$5:$G$1004,6,FALSE))</f>
        <v/>
      </c>
      <c r="G86" s="12">
        <f>IF($B86="","",$C86+30)</f>
        <v/>
      </c>
      <c r="H86" s="10">
        <f>IF($B86="","",SUMIFS(Payments!$E$5:$E$1004,Payments!$D$5:$D$1004,$B86))</f>
        <v/>
      </c>
      <c r="I86" s="10">
        <f>IF($B86="","",$F86-$H86)</f>
        <v/>
      </c>
      <c r="J86" s="7">
        <f>IF($B86="","",IF($I86&lt;=0,"Paid",IF($G86&lt;Settings!$C$6,"Overdue","Open")))</f>
        <v/>
      </c>
    </row>
    <row r="87" spans="3:10">
      <c r="C87" s="4"/>
      <c r="E87" s="7">
        <f>IF($B87="","",VLOOKUP($D87,Orders!$B$5:$F$1004,5,FALSE))</f>
        <v/>
      </c>
      <c r="F87" s="10">
        <f>IF($B87="","",VLOOKUP($D87,Orders!$B$5:$G$1004,6,FALSE))</f>
        <v/>
      </c>
      <c r="G87" s="12">
        <f>IF($B87="","",$C87+30)</f>
        <v/>
      </c>
      <c r="H87" s="10">
        <f>IF($B87="","",SUMIFS(Payments!$E$5:$E$1004,Payments!$D$5:$D$1004,$B87))</f>
        <v/>
      </c>
      <c r="I87" s="10">
        <f>IF($B87="","",$F87-$H87)</f>
        <v/>
      </c>
      <c r="J87" s="7">
        <f>IF($B87="","",IF($I87&lt;=0,"Paid",IF($G87&lt;Settings!$C$6,"Overdue","Open")))</f>
        <v/>
      </c>
    </row>
    <row r="88" spans="3:10">
      <c r="C88" s="4"/>
      <c r="E88" s="7">
        <f>IF($B88="","",VLOOKUP($D88,Orders!$B$5:$F$1004,5,FALSE))</f>
        <v/>
      </c>
      <c r="F88" s="10">
        <f>IF($B88="","",VLOOKUP($D88,Orders!$B$5:$G$1004,6,FALSE))</f>
        <v/>
      </c>
      <c r="G88" s="12">
        <f>IF($B88="","",$C88+30)</f>
        <v/>
      </c>
      <c r="H88" s="10">
        <f>IF($B88="","",SUMIFS(Payments!$E$5:$E$1004,Payments!$D$5:$D$1004,$B88))</f>
        <v/>
      </c>
      <c r="I88" s="10">
        <f>IF($B88="","",$F88-$H88)</f>
        <v/>
      </c>
      <c r="J88" s="7">
        <f>IF($B88="","",IF($I88&lt;=0,"Paid",IF($G88&lt;Settings!$C$6,"Overdue","Open")))</f>
        <v/>
      </c>
    </row>
    <row r="89" spans="3:10">
      <c r="C89" s="4"/>
      <c r="E89" s="7">
        <f>IF($B89="","",VLOOKUP($D89,Orders!$B$5:$F$1004,5,FALSE))</f>
        <v/>
      </c>
      <c r="F89" s="10">
        <f>IF($B89="","",VLOOKUP($D89,Orders!$B$5:$G$1004,6,FALSE))</f>
        <v/>
      </c>
      <c r="G89" s="12">
        <f>IF($B89="","",$C89+30)</f>
        <v/>
      </c>
      <c r="H89" s="10">
        <f>IF($B89="","",SUMIFS(Payments!$E$5:$E$1004,Payments!$D$5:$D$1004,$B89))</f>
        <v/>
      </c>
      <c r="I89" s="10">
        <f>IF($B89="","",$F89-$H89)</f>
        <v/>
      </c>
      <c r="J89" s="7">
        <f>IF($B89="","",IF($I89&lt;=0,"Paid",IF($G89&lt;Settings!$C$6,"Overdue","Open")))</f>
        <v/>
      </c>
    </row>
    <row r="90" spans="3:10">
      <c r="C90" s="4"/>
      <c r="E90" s="7">
        <f>IF($B90="","",VLOOKUP($D90,Orders!$B$5:$F$1004,5,FALSE))</f>
        <v/>
      </c>
      <c r="F90" s="10">
        <f>IF($B90="","",VLOOKUP($D90,Orders!$B$5:$G$1004,6,FALSE))</f>
        <v/>
      </c>
      <c r="G90" s="12">
        <f>IF($B90="","",$C90+30)</f>
        <v/>
      </c>
      <c r="H90" s="10">
        <f>IF($B90="","",SUMIFS(Payments!$E$5:$E$1004,Payments!$D$5:$D$1004,$B90))</f>
        <v/>
      </c>
      <c r="I90" s="10">
        <f>IF($B90="","",$F90-$H90)</f>
        <v/>
      </c>
      <c r="J90" s="7">
        <f>IF($B90="","",IF($I90&lt;=0,"Paid",IF($G90&lt;Settings!$C$6,"Overdue","Open")))</f>
        <v/>
      </c>
    </row>
    <row r="91" spans="3:10">
      <c r="C91" s="4"/>
      <c r="E91" s="7">
        <f>IF($B91="","",VLOOKUP($D91,Orders!$B$5:$F$1004,5,FALSE))</f>
        <v/>
      </c>
      <c r="F91" s="10">
        <f>IF($B91="","",VLOOKUP($D91,Orders!$B$5:$G$1004,6,FALSE))</f>
        <v/>
      </c>
      <c r="G91" s="12">
        <f>IF($B91="","",$C91+30)</f>
        <v/>
      </c>
      <c r="H91" s="10">
        <f>IF($B91="","",SUMIFS(Payments!$E$5:$E$1004,Payments!$D$5:$D$1004,$B91))</f>
        <v/>
      </c>
      <c r="I91" s="10">
        <f>IF($B91="","",$F91-$H91)</f>
        <v/>
      </c>
      <c r="J91" s="7">
        <f>IF($B91="","",IF($I91&lt;=0,"Paid",IF($G91&lt;Settings!$C$6,"Overdue","Open")))</f>
        <v/>
      </c>
    </row>
    <row r="92" spans="3:10">
      <c r="C92" s="4"/>
      <c r="E92" s="7">
        <f>IF($B92="","",VLOOKUP($D92,Orders!$B$5:$F$1004,5,FALSE))</f>
        <v/>
      </c>
      <c r="F92" s="10">
        <f>IF($B92="","",VLOOKUP($D92,Orders!$B$5:$G$1004,6,FALSE))</f>
        <v/>
      </c>
      <c r="G92" s="12">
        <f>IF($B92="","",$C92+30)</f>
        <v/>
      </c>
      <c r="H92" s="10">
        <f>IF($B92="","",SUMIFS(Payments!$E$5:$E$1004,Payments!$D$5:$D$1004,$B92))</f>
        <v/>
      </c>
      <c r="I92" s="10">
        <f>IF($B92="","",$F92-$H92)</f>
        <v/>
      </c>
      <c r="J92" s="7">
        <f>IF($B92="","",IF($I92&lt;=0,"Paid",IF($G92&lt;Settings!$C$6,"Overdue","Open")))</f>
        <v/>
      </c>
    </row>
    <row r="93" spans="3:10">
      <c r="C93" s="4"/>
      <c r="E93" s="7">
        <f>IF($B93="","",VLOOKUP($D93,Orders!$B$5:$F$1004,5,FALSE))</f>
        <v/>
      </c>
      <c r="F93" s="10">
        <f>IF($B93="","",VLOOKUP($D93,Orders!$B$5:$G$1004,6,FALSE))</f>
        <v/>
      </c>
      <c r="G93" s="12">
        <f>IF($B93="","",$C93+30)</f>
        <v/>
      </c>
      <c r="H93" s="10">
        <f>IF($B93="","",SUMIFS(Payments!$E$5:$E$1004,Payments!$D$5:$D$1004,$B93))</f>
        <v/>
      </c>
      <c r="I93" s="10">
        <f>IF($B93="","",$F93-$H93)</f>
        <v/>
      </c>
      <c r="J93" s="7">
        <f>IF($B93="","",IF($I93&lt;=0,"Paid",IF($G93&lt;Settings!$C$6,"Overdue","Open")))</f>
        <v/>
      </c>
    </row>
    <row r="94" spans="3:10">
      <c r="C94" s="4"/>
      <c r="E94" s="7">
        <f>IF($B94="","",VLOOKUP($D94,Orders!$B$5:$F$1004,5,FALSE))</f>
        <v/>
      </c>
      <c r="F94" s="10">
        <f>IF($B94="","",VLOOKUP($D94,Orders!$B$5:$G$1004,6,FALSE))</f>
        <v/>
      </c>
      <c r="G94" s="12">
        <f>IF($B94="","",$C94+30)</f>
        <v/>
      </c>
      <c r="H94" s="10">
        <f>IF($B94="","",SUMIFS(Payments!$E$5:$E$1004,Payments!$D$5:$D$1004,$B94))</f>
        <v/>
      </c>
      <c r="I94" s="10">
        <f>IF($B94="","",$F94-$H94)</f>
        <v/>
      </c>
      <c r="J94" s="7">
        <f>IF($B94="","",IF($I94&lt;=0,"Paid",IF($G94&lt;Settings!$C$6,"Overdue","Open")))</f>
        <v/>
      </c>
    </row>
    <row r="95" spans="3:10">
      <c r="C95" s="4"/>
      <c r="E95" s="7">
        <f>IF($B95="","",VLOOKUP($D95,Orders!$B$5:$F$1004,5,FALSE))</f>
        <v/>
      </c>
      <c r="F95" s="10">
        <f>IF($B95="","",VLOOKUP($D95,Orders!$B$5:$G$1004,6,FALSE))</f>
        <v/>
      </c>
      <c r="G95" s="12">
        <f>IF($B95="","",$C95+30)</f>
        <v/>
      </c>
      <c r="H95" s="10">
        <f>IF($B95="","",SUMIFS(Payments!$E$5:$E$1004,Payments!$D$5:$D$1004,$B95))</f>
        <v/>
      </c>
      <c r="I95" s="10">
        <f>IF($B95="","",$F95-$H95)</f>
        <v/>
      </c>
      <c r="J95" s="7">
        <f>IF($B95="","",IF($I95&lt;=0,"Paid",IF($G95&lt;Settings!$C$6,"Overdue","Open")))</f>
        <v/>
      </c>
    </row>
    <row r="96" spans="3:10">
      <c r="C96" s="4"/>
      <c r="E96" s="7">
        <f>IF($B96="","",VLOOKUP($D96,Orders!$B$5:$F$1004,5,FALSE))</f>
        <v/>
      </c>
      <c r="F96" s="10">
        <f>IF($B96="","",VLOOKUP($D96,Orders!$B$5:$G$1004,6,FALSE))</f>
        <v/>
      </c>
      <c r="G96" s="12">
        <f>IF($B96="","",$C96+30)</f>
        <v/>
      </c>
      <c r="H96" s="10">
        <f>IF($B96="","",SUMIFS(Payments!$E$5:$E$1004,Payments!$D$5:$D$1004,$B96))</f>
        <v/>
      </c>
      <c r="I96" s="10">
        <f>IF($B96="","",$F96-$H96)</f>
        <v/>
      </c>
      <c r="J96" s="7">
        <f>IF($B96="","",IF($I96&lt;=0,"Paid",IF($G96&lt;Settings!$C$6,"Overdue","Open")))</f>
        <v/>
      </c>
    </row>
    <row r="97" spans="3:10">
      <c r="C97" s="4"/>
      <c r="E97" s="7">
        <f>IF($B97="","",VLOOKUP($D97,Orders!$B$5:$F$1004,5,FALSE))</f>
        <v/>
      </c>
      <c r="F97" s="10">
        <f>IF($B97="","",VLOOKUP($D97,Orders!$B$5:$G$1004,6,FALSE))</f>
        <v/>
      </c>
      <c r="G97" s="12">
        <f>IF($B97="","",$C97+30)</f>
        <v/>
      </c>
      <c r="H97" s="10">
        <f>IF($B97="","",SUMIFS(Payments!$E$5:$E$1004,Payments!$D$5:$D$1004,$B97))</f>
        <v/>
      </c>
      <c r="I97" s="10">
        <f>IF($B97="","",$F97-$H97)</f>
        <v/>
      </c>
      <c r="J97" s="7">
        <f>IF($B97="","",IF($I97&lt;=0,"Paid",IF($G97&lt;Settings!$C$6,"Overdue","Open")))</f>
        <v/>
      </c>
    </row>
    <row r="98" spans="3:10">
      <c r="C98" s="4"/>
      <c r="E98" s="7">
        <f>IF($B98="","",VLOOKUP($D98,Orders!$B$5:$F$1004,5,FALSE))</f>
        <v/>
      </c>
      <c r="F98" s="10">
        <f>IF($B98="","",VLOOKUP($D98,Orders!$B$5:$G$1004,6,FALSE))</f>
        <v/>
      </c>
      <c r="G98" s="12">
        <f>IF($B98="","",$C98+30)</f>
        <v/>
      </c>
      <c r="H98" s="10">
        <f>IF($B98="","",SUMIFS(Payments!$E$5:$E$1004,Payments!$D$5:$D$1004,$B98))</f>
        <v/>
      </c>
      <c r="I98" s="10">
        <f>IF($B98="","",$F98-$H98)</f>
        <v/>
      </c>
      <c r="J98" s="7">
        <f>IF($B98="","",IF($I98&lt;=0,"Paid",IF($G98&lt;Settings!$C$6,"Overdue","Open")))</f>
        <v/>
      </c>
    </row>
    <row r="99" spans="3:10">
      <c r="C99" s="4"/>
      <c r="E99" s="7">
        <f>IF($B99="","",VLOOKUP($D99,Orders!$B$5:$F$1004,5,FALSE))</f>
        <v/>
      </c>
      <c r="F99" s="10">
        <f>IF($B99="","",VLOOKUP($D99,Orders!$B$5:$G$1004,6,FALSE))</f>
        <v/>
      </c>
      <c r="G99" s="12">
        <f>IF($B99="","",$C99+30)</f>
        <v/>
      </c>
      <c r="H99" s="10">
        <f>IF($B99="","",SUMIFS(Payments!$E$5:$E$1004,Payments!$D$5:$D$1004,$B99))</f>
        <v/>
      </c>
      <c r="I99" s="10">
        <f>IF($B99="","",$F99-$H99)</f>
        <v/>
      </c>
      <c r="J99" s="7">
        <f>IF($B99="","",IF($I99&lt;=0,"Paid",IF($G99&lt;Settings!$C$6,"Overdue","Open")))</f>
        <v/>
      </c>
    </row>
    <row r="100" spans="3:10">
      <c r="C100" s="4"/>
      <c r="E100" s="7">
        <f>IF($B100="","",VLOOKUP($D100,Orders!$B$5:$F$1004,5,FALSE))</f>
        <v/>
      </c>
      <c r="F100" s="10">
        <f>IF($B100="","",VLOOKUP($D100,Orders!$B$5:$G$1004,6,FALSE))</f>
        <v/>
      </c>
      <c r="G100" s="12">
        <f>IF($B100="","",$C100+30)</f>
        <v/>
      </c>
      <c r="H100" s="10">
        <f>IF($B100="","",SUMIFS(Payments!$E$5:$E$1004,Payments!$D$5:$D$1004,$B100))</f>
        <v/>
      </c>
      <c r="I100" s="10">
        <f>IF($B100="","",$F100-$H100)</f>
        <v/>
      </c>
      <c r="J100" s="7">
        <f>IF($B100="","",IF($I100&lt;=0,"Paid",IF($G100&lt;Settings!$C$6,"Overdue","Open")))</f>
        <v/>
      </c>
    </row>
    <row r="101" spans="3:10">
      <c r="C101" s="4"/>
      <c r="E101" s="7">
        <f>IF($B101="","",VLOOKUP($D101,Orders!$B$5:$F$1004,5,FALSE))</f>
        <v/>
      </c>
      <c r="F101" s="10">
        <f>IF($B101="","",VLOOKUP($D101,Orders!$B$5:$G$1004,6,FALSE))</f>
        <v/>
      </c>
      <c r="G101" s="12">
        <f>IF($B101="","",$C101+30)</f>
        <v/>
      </c>
      <c r="H101" s="10">
        <f>IF($B101="","",SUMIFS(Payments!$E$5:$E$1004,Payments!$D$5:$D$1004,$B101))</f>
        <v/>
      </c>
      <c r="I101" s="10">
        <f>IF($B101="","",$F101-$H101)</f>
        <v/>
      </c>
      <c r="J101" s="7">
        <f>IF($B101="","",IF($I101&lt;=0,"Paid",IF($G101&lt;Settings!$C$6,"Overdue","Open")))</f>
        <v/>
      </c>
    </row>
    <row r="102" spans="3:10">
      <c r="C102" s="4"/>
      <c r="E102" s="7">
        <f>IF($B102="","",VLOOKUP($D102,Orders!$B$5:$F$1004,5,FALSE))</f>
        <v/>
      </c>
      <c r="F102" s="10">
        <f>IF($B102="","",VLOOKUP($D102,Orders!$B$5:$G$1004,6,FALSE))</f>
        <v/>
      </c>
      <c r="G102" s="12">
        <f>IF($B102="","",$C102+30)</f>
        <v/>
      </c>
      <c r="H102" s="10">
        <f>IF($B102="","",SUMIFS(Payments!$E$5:$E$1004,Payments!$D$5:$D$1004,$B102))</f>
        <v/>
      </c>
      <c r="I102" s="10">
        <f>IF($B102="","",$F102-$H102)</f>
        <v/>
      </c>
      <c r="J102" s="7">
        <f>IF($B102="","",IF($I102&lt;=0,"Paid",IF($G102&lt;Settings!$C$6,"Overdue","Open")))</f>
        <v/>
      </c>
    </row>
    <row r="103" spans="3:10">
      <c r="C103" s="4"/>
      <c r="E103" s="7">
        <f>IF($B103="","",VLOOKUP($D103,Orders!$B$5:$F$1004,5,FALSE))</f>
        <v/>
      </c>
      <c r="F103" s="10">
        <f>IF($B103="","",VLOOKUP($D103,Orders!$B$5:$G$1004,6,FALSE))</f>
        <v/>
      </c>
      <c r="G103" s="12">
        <f>IF($B103="","",$C103+30)</f>
        <v/>
      </c>
      <c r="H103" s="10">
        <f>IF($B103="","",SUMIFS(Payments!$E$5:$E$1004,Payments!$D$5:$D$1004,$B103))</f>
        <v/>
      </c>
      <c r="I103" s="10">
        <f>IF($B103="","",$F103-$H103)</f>
        <v/>
      </c>
      <c r="J103" s="7">
        <f>IF($B103="","",IF($I103&lt;=0,"Paid",IF($G103&lt;Settings!$C$6,"Overdue","Open")))</f>
        <v/>
      </c>
    </row>
    <row r="104" spans="3:10">
      <c r="C104" s="4"/>
      <c r="E104" s="7">
        <f>IF($B104="","",VLOOKUP($D104,Orders!$B$5:$F$1004,5,FALSE))</f>
        <v/>
      </c>
      <c r="F104" s="10">
        <f>IF($B104="","",VLOOKUP($D104,Orders!$B$5:$G$1004,6,FALSE))</f>
        <v/>
      </c>
      <c r="G104" s="12">
        <f>IF($B104="","",$C104+30)</f>
        <v/>
      </c>
      <c r="H104" s="10">
        <f>IF($B104="","",SUMIFS(Payments!$E$5:$E$1004,Payments!$D$5:$D$1004,$B104))</f>
        <v/>
      </c>
      <c r="I104" s="10">
        <f>IF($B104="","",$F104-$H104)</f>
        <v/>
      </c>
      <c r="J104" s="7">
        <f>IF($B104="","",IF($I104&lt;=0,"Paid",IF($G104&lt;Settings!$C$6,"Overdue","Open")))</f>
        <v/>
      </c>
    </row>
    <row r="105" spans="3:10">
      <c r="C105" s="4"/>
      <c r="E105" s="7">
        <f>IF($B105="","",VLOOKUP($D105,Orders!$B$5:$F$1004,5,FALSE))</f>
        <v/>
      </c>
      <c r="F105" s="10">
        <f>IF($B105="","",VLOOKUP($D105,Orders!$B$5:$G$1004,6,FALSE))</f>
        <v/>
      </c>
      <c r="G105" s="12">
        <f>IF($B105="","",$C105+30)</f>
        <v/>
      </c>
      <c r="H105" s="10">
        <f>IF($B105="","",SUMIFS(Payments!$E$5:$E$1004,Payments!$D$5:$D$1004,$B105))</f>
        <v/>
      </c>
      <c r="I105" s="10">
        <f>IF($B105="","",$F105-$H105)</f>
        <v/>
      </c>
      <c r="J105" s="7">
        <f>IF($B105="","",IF($I105&lt;=0,"Paid",IF($G105&lt;Settings!$C$6,"Overdue","Open")))</f>
        <v/>
      </c>
    </row>
    <row r="106" spans="3:10">
      <c r="C106" s="4"/>
      <c r="E106" s="7">
        <f>IF($B106="","",VLOOKUP($D106,Orders!$B$5:$F$1004,5,FALSE))</f>
        <v/>
      </c>
      <c r="F106" s="10">
        <f>IF($B106="","",VLOOKUP($D106,Orders!$B$5:$G$1004,6,FALSE))</f>
        <v/>
      </c>
      <c r="G106" s="12">
        <f>IF($B106="","",$C106+30)</f>
        <v/>
      </c>
      <c r="H106" s="10">
        <f>IF($B106="","",SUMIFS(Payments!$E$5:$E$1004,Payments!$D$5:$D$1004,$B106))</f>
        <v/>
      </c>
      <c r="I106" s="10">
        <f>IF($B106="","",$F106-$H106)</f>
        <v/>
      </c>
      <c r="J106" s="7">
        <f>IF($B106="","",IF($I106&lt;=0,"Paid",IF($G106&lt;Settings!$C$6,"Overdue","Open")))</f>
        <v/>
      </c>
    </row>
    <row r="107" spans="3:10">
      <c r="C107" s="4"/>
      <c r="E107" s="7">
        <f>IF($B107="","",VLOOKUP($D107,Orders!$B$5:$F$1004,5,FALSE))</f>
        <v/>
      </c>
      <c r="F107" s="10">
        <f>IF($B107="","",VLOOKUP($D107,Orders!$B$5:$G$1004,6,FALSE))</f>
        <v/>
      </c>
      <c r="G107" s="12">
        <f>IF($B107="","",$C107+30)</f>
        <v/>
      </c>
      <c r="H107" s="10">
        <f>IF($B107="","",SUMIFS(Payments!$E$5:$E$1004,Payments!$D$5:$D$1004,$B107))</f>
        <v/>
      </c>
      <c r="I107" s="10">
        <f>IF($B107="","",$F107-$H107)</f>
        <v/>
      </c>
      <c r="J107" s="7">
        <f>IF($B107="","",IF($I107&lt;=0,"Paid",IF($G107&lt;Settings!$C$6,"Overdue","Open")))</f>
        <v/>
      </c>
    </row>
    <row r="108" spans="3:10">
      <c r="C108" s="4"/>
      <c r="E108" s="7">
        <f>IF($B108="","",VLOOKUP($D108,Orders!$B$5:$F$1004,5,FALSE))</f>
        <v/>
      </c>
      <c r="F108" s="10">
        <f>IF($B108="","",VLOOKUP($D108,Orders!$B$5:$G$1004,6,FALSE))</f>
        <v/>
      </c>
      <c r="G108" s="12">
        <f>IF($B108="","",$C108+30)</f>
        <v/>
      </c>
      <c r="H108" s="10">
        <f>IF($B108="","",SUMIFS(Payments!$E$5:$E$1004,Payments!$D$5:$D$1004,$B108))</f>
        <v/>
      </c>
      <c r="I108" s="10">
        <f>IF($B108="","",$F108-$H108)</f>
        <v/>
      </c>
      <c r="J108" s="7">
        <f>IF($B108="","",IF($I108&lt;=0,"Paid",IF($G108&lt;Settings!$C$6,"Overdue","Open")))</f>
        <v/>
      </c>
    </row>
    <row r="109" spans="3:10">
      <c r="C109" s="4"/>
      <c r="E109" s="7">
        <f>IF($B109="","",VLOOKUP($D109,Orders!$B$5:$F$1004,5,FALSE))</f>
        <v/>
      </c>
      <c r="F109" s="10">
        <f>IF($B109="","",VLOOKUP($D109,Orders!$B$5:$G$1004,6,FALSE))</f>
        <v/>
      </c>
      <c r="G109" s="12">
        <f>IF($B109="","",$C109+30)</f>
        <v/>
      </c>
      <c r="H109" s="10">
        <f>IF($B109="","",SUMIFS(Payments!$E$5:$E$1004,Payments!$D$5:$D$1004,$B109))</f>
        <v/>
      </c>
      <c r="I109" s="10">
        <f>IF($B109="","",$F109-$H109)</f>
        <v/>
      </c>
      <c r="J109" s="7">
        <f>IF($B109="","",IF($I109&lt;=0,"Paid",IF($G109&lt;Settings!$C$6,"Overdue","Open")))</f>
        <v/>
      </c>
    </row>
    <row r="110" spans="3:10">
      <c r="C110" s="4"/>
      <c r="E110" s="7">
        <f>IF($B110="","",VLOOKUP($D110,Orders!$B$5:$F$1004,5,FALSE))</f>
        <v/>
      </c>
      <c r="F110" s="10">
        <f>IF($B110="","",VLOOKUP($D110,Orders!$B$5:$G$1004,6,FALSE))</f>
        <v/>
      </c>
      <c r="G110" s="12">
        <f>IF($B110="","",$C110+30)</f>
        <v/>
      </c>
      <c r="H110" s="10">
        <f>IF($B110="","",SUMIFS(Payments!$E$5:$E$1004,Payments!$D$5:$D$1004,$B110))</f>
        <v/>
      </c>
      <c r="I110" s="10">
        <f>IF($B110="","",$F110-$H110)</f>
        <v/>
      </c>
      <c r="J110" s="7">
        <f>IF($B110="","",IF($I110&lt;=0,"Paid",IF($G110&lt;Settings!$C$6,"Overdue","Open")))</f>
        <v/>
      </c>
    </row>
    <row r="111" spans="3:10">
      <c r="C111" s="4"/>
      <c r="E111" s="7">
        <f>IF($B111="","",VLOOKUP($D111,Orders!$B$5:$F$1004,5,FALSE))</f>
        <v/>
      </c>
      <c r="F111" s="10">
        <f>IF($B111="","",VLOOKUP($D111,Orders!$B$5:$G$1004,6,FALSE))</f>
        <v/>
      </c>
      <c r="G111" s="12">
        <f>IF($B111="","",$C111+30)</f>
        <v/>
      </c>
      <c r="H111" s="10">
        <f>IF($B111="","",SUMIFS(Payments!$E$5:$E$1004,Payments!$D$5:$D$1004,$B111))</f>
        <v/>
      </c>
      <c r="I111" s="10">
        <f>IF($B111="","",$F111-$H111)</f>
        <v/>
      </c>
      <c r="J111" s="7">
        <f>IF($B111="","",IF($I111&lt;=0,"Paid",IF($G111&lt;Settings!$C$6,"Overdue","Open")))</f>
        <v/>
      </c>
    </row>
    <row r="112" spans="3:10">
      <c r="C112" s="4"/>
      <c r="E112" s="7">
        <f>IF($B112="","",VLOOKUP($D112,Orders!$B$5:$F$1004,5,FALSE))</f>
        <v/>
      </c>
      <c r="F112" s="10">
        <f>IF($B112="","",VLOOKUP($D112,Orders!$B$5:$G$1004,6,FALSE))</f>
        <v/>
      </c>
      <c r="G112" s="12">
        <f>IF($B112="","",$C112+30)</f>
        <v/>
      </c>
      <c r="H112" s="10">
        <f>IF($B112="","",SUMIFS(Payments!$E$5:$E$1004,Payments!$D$5:$D$1004,$B112))</f>
        <v/>
      </c>
      <c r="I112" s="10">
        <f>IF($B112="","",$F112-$H112)</f>
        <v/>
      </c>
      <c r="J112" s="7">
        <f>IF($B112="","",IF($I112&lt;=0,"Paid",IF($G112&lt;Settings!$C$6,"Overdue","Open")))</f>
        <v/>
      </c>
    </row>
    <row r="113" spans="3:10">
      <c r="C113" s="4"/>
      <c r="E113" s="7">
        <f>IF($B113="","",VLOOKUP($D113,Orders!$B$5:$F$1004,5,FALSE))</f>
        <v/>
      </c>
      <c r="F113" s="10">
        <f>IF($B113="","",VLOOKUP($D113,Orders!$B$5:$G$1004,6,FALSE))</f>
        <v/>
      </c>
      <c r="G113" s="12">
        <f>IF($B113="","",$C113+30)</f>
        <v/>
      </c>
      <c r="H113" s="10">
        <f>IF($B113="","",SUMIFS(Payments!$E$5:$E$1004,Payments!$D$5:$D$1004,$B113))</f>
        <v/>
      </c>
      <c r="I113" s="10">
        <f>IF($B113="","",$F113-$H113)</f>
        <v/>
      </c>
      <c r="J113" s="7">
        <f>IF($B113="","",IF($I113&lt;=0,"Paid",IF($G113&lt;Settings!$C$6,"Overdue","Open")))</f>
        <v/>
      </c>
    </row>
    <row r="114" spans="3:10">
      <c r="C114" s="4"/>
      <c r="E114" s="7">
        <f>IF($B114="","",VLOOKUP($D114,Orders!$B$5:$F$1004,5,FALSE))</f>
        <v/>
      </c>
      <c r="F114" s="10">
        <f>IF($B114="","",VLOOKUP($D114,Orders!$B$5:$G$1004,6,FALSE))</f>
        <v/>
      </c>
      <c r="G114" s="12">
        <f>IF($B114="","",$C114+30)</f>
        <v/>
      </c>
      <c r="H114" s="10">
        <f>IF($B114="","",SUMIFS(Payments!$E$5:$E$1004,Payments!$D$5:$D$1004,$B114))</f>
        <v/>
      </c>
      <c r="I114" s="10">
        <f>IF($B114="","",$F114-$H114)</f>
        <v/>
      </c>
      <c r="J114" s="7">
        <f>IF($B114="","",IF($I114&lt;=0,"Paid",IF($G114&lt;Settings!$C$6,"Overdue","Open")))</f>
        <v/>
      </c>
    </row>
    <row r="115" spans="3:10">
      <c r="C115" s="4"/>
      <c r="E115" s="7">
        <f>IF($B115="","",VLOOKUP($D115,Orders!$B$5:$F$1004,5,FALSE))</f>
        <v/>
      </c>
      <c r="F115" s="10">
        <f>IF($B115="","",VLOOKUP($D115,Orders!$B$5:$G$1004,6,FALSE))</f>
        <v/>
      </c>
      <c r="G115" s="12">
        <f>IF($B115="","",$C115+30)</f>
        <v/>
      </c>
      <c r="H115" s="10">
        <f>IF($B115="","",SUMIFS(Payments!$E$5:$E$1004,Payments!$D$5:$D$1004,$B115))</f>
        <v/>
      </c>
      <c r="I115" s="10">
        <f>IF($B115="","",$F115-$H115)</f>
        <v/>
      </c>
      <c r="J115" s="7">
        <f>IF($B115="","",IF($I115&lt;=0,"Paid",IF($G115&lt;Settings!$C$6,"Overdue","Open")))</f>
        <v/>
      </c>
    </row>
    <row r="116" spans="3:10">
      <c r="C116" s="4"/>
      <c r="E116" s="7">
        <f>IF($B116="","",VLOOKUP($D116,Orders!$B$5:$F$1004,5,FALSE))</f>
        <v/>
      </c>
      <c r="F116" s="10">
        <f>IF($B116="","",VLOOKUP($D116,Orders!$B$5:$G$1004,6,FALSE))</f>
        <v/>
      </c>
      <c r="G116" s="12">
        <f>IF($B116="","",$C116+30)</f>
        <v/>
      </c>
      <c r="H116" s="10">
        <f>IF($B116="","",SUMIFS(Payments!$E$5:$E$1004,Payments!$D$5:$D$1004,$B116))</f>
        <v/>
      </c>
      <c r="I116" s="10">
        <f>IF($B116="","",$F116-$H116)</f>
        <v/>
      </c>
      <c r="J116" s="7">
        <f>IF($B116="","",IF($I116&lt;=0,"Paid",IF($G116&lt;Settings!$C$6,"Overdue","Open")))</f>
        <v/>
      </c>
    </row>
    <row r="117" spans="3:10">
      <c r="C117" s="4"/>
      <c r="E117" s="7">
        <f>IF($B117="","",VLOOKUP($D117,Orders!$B$5:$F$1004,5,FALSE))</f>
        <v/>
      </c>
      <c r="F117" s="10">
        <f>IF($B117="","",VLOOKUP($D117,Orders!$B$5:$G$1004,6,FALSE))</f>
        <v/>
      </c>
      <c r="G117" s="12">
        <f>IF($B117="","",$C117+30)</f>
        <v/>
      </c>
      <c r="H117" s="10">
        <f>IF($B117="","",SUMIFS(Payments!$E$5:$E$1004,Payments!$D$5:$D$1004,$B117))</f>
        <v/>
      </c>
      <c r="I117" s="10">
        <f>IF($B117="","",$F117-$H117)</f>
        <v/>
      </c>
      <c r="J117" s="7">
        <f>IF($B117="","",IF($I117&lt;=0,"Paid",IF($G117&lt;Settings!$C$6,"Overdue","Open")))</f>
        <v/>
      </c>
    </row>
    <row r="118" spans="3:10">
      <c r="C118" s="4"/>
      <c r="E118" s="7">
        <f>IF($B118="","",VLOOKUP($D118,Orders!$B$5:$F$1004,5,FALSE))</f>
        <v/>
      </c>
      <c r="F118" s="10">
        <f>IF($B118="","",VLOOKUP($D118,Orders!$B$5:$G$1004,6,FALSE))</f>
        <v/>
      </c>
      <c r="G118" s="12">
        <f>IF($B118="","",$C118+30)</f>
        <v/>
      </c>
      <c r="H118" s="10">
        <f>IF($B118="","",SUMIFS(Payments!$E$5:$E$1004,Payments!$D$5:$D$1004,$B118))</f>
        <v/>
      </c>
      <c r="I118" s="10">
        <f>IF($B118="","",$F118-$H118)</f>
        <v/>
      </c>
      <c r="J118" s="7">
        <f>IF($B118="","",IF($I118&lt;=0,"Paid",IF($G118&lt;Settings!$C$6,"Overdue","Open")))</f>
        <v/>
      </c>
    </row>
    <row r="119" spans="3:10">
      <c r="C119" s="4"/>
      <c r="E119" s="7">
        <f>IF($B119="","",VLOOKUP($D119,Orders!$B$5:$F$1004,5,FALSE))</f>
        <v/>
      </c>
      <c r="F119" s="10">
        <f>IF($B119="","",VLOOKUP($D119,Orders!$B$5:$G$1004,6,FALSE))</f>
        <v/>
      </c>
      <c r="G119" s="12">
        <f>IF($B119="","",$C119+30)</f>
        <v/>
      </c>
      <c r="H119" s="10">
        <f>IF($B119="","",SUMIFS(Payments!$E$5:$E$1004,Payments!$D$5:$D$1004,$B119))</f>
        <v/>
      </c>
      <c r="I119" s="10">
        <f>IF($B119="","",$F119-$H119)</f>
        <v/>
      </c>
      <c r="J119" s="7">
        <f>IF($B119="","",IF($I119&lt;=0,"Paid",IF($G119&lt;Settings!$C$6,"Overdue","Open")))</f>
        <v/>
      </c>
    </row>
    <row r="120" spans="3:10">
      <c r="C120" s="4"/>
      <c r="E120" s="7">
        <f>IF($B120="","",VLOOKUP($D120,Orders!$B$5:$F$1004,5,FALSE))</f>
        <v/>
      </c>
      <c r="F120" s="10">
        <f>IF($B120="","",VLOOKUP($D120,Orders!$B$5:$G$1004,6,FALSE))</f>
        <v/>
      </c>
      <c r="G120" s="12">
        <f>IF($B120="","",$C120+30)</f>
        <v/>
      </c>
      <c r="H120" s="10">
        <f>IF($B120="","",SUMIFS(Payments!$E$5:$E$1004,Payments!$D$5:$D$1004,$B120))</f>
        <v/>
      </c>
      <c r="I120" s="10">
        <f>IF($B120="","",$F120-$H120)</f>
        <v/>
      </c>
      <c r="J120" s="7">
        <f>IF($B120="","",IF($I120&lt;=0,"Paid",IF($G120&lt;Settings!$C$6,"Overdue","Open")))</f>
        <v/>
      </c>
    </row>
    <row r="121" spans="3:10">
      <c r="C121" s="4"/>
      <c r="E121" s="7">
        <f>IF($B121="","",VLOOKUP($D121,Orders!$B$5:$F$1004,5,FALSE))</f>
        <v/>
      </c>
      <c r="F121" s="10">
        <f>IF($B121="","",VLOOKUP($D121,Orders!$B$5:$G$1004,6,FALSE))</f>
        <v/>
      </c>
      <c r="G121" s="12">
        <f>IF($B121="","",$C121+30)</f>
        <v/>
      </c>
      <c r="H121" s="10">
        <f>IF($B121="","",SUMIFS(Payments!$E$5:$E$1004,Payments!$D$5:$D$1004,$B121))</f>
        <v/>
      </c>
      <c r="I121" s="10">
        <f>IF($B121="","",$F121-$H121)</f>
        <v/>
      </c>
      <c r="J121" s="7">
        <f>IF($B121="","",IF($I121&lt;=0,"Paid",IF($G121&lt;Settings!$C$6,"Overdue","Open")))</f>
        <v/>
      </c>
    </row>
    <row r="122" spans="3:10">
      <c r="C122" s="4"/>
      <c r="E122" s="7">
        <f>IF($B122="","",VLOOKUP($D122,Orders!$B$5:$F$1004,5,FALSE))</f>
        <v/>
      </c>
      <c r="F122" s="10">
        <f>IF($B122="","",VLOOKUP($D122,Orders!$B$5:$G$1004,6,FALSE))</f>
        <v/>
      </c>
      <c r="G122" s="12">
        <f>IF($B122="","",$C122+30)</f>
        <v/>
      </c>
      <c r="H122" s="10">
        <f>IF($B122="","",SUMIFS(Payments!$E$5:$E$1004,Payments!$D$5:$D$1004,$B122))</f>
        <v/>
      </c>
      <c r="I122" s="10">
        <f>IF($B122="","",$F122-$H122)</f>
        <v/>
      </c>
      <c r="J122" s="7">
        <f>IF($B122="","",IF($I122&lt;=0,"Paid",IF($G122&lt;Settings!$C$6,"Overdue","Open")))</f>
        <v/>
      </c>
    </row>
    <row r="123" spans="3:10">
      <c r="C123" s="4"/>
      <c r="E123" s="7">
        <f>IF($B123="","",VLOOKUP($D123,Orders!$B$5:$F$1004,5,FALSE))</f>
        <v/>
      </c>
      <c r="F123" s="10">
        <f>IF($B123="","",VLOOKUP($D123,Orders!$B$5:$G$1004,6,FALSE))</f>
        <v/>
      </c>
      <c r="G123" s="12">
        <f>IF($B123="","",$C123+30)</f>
        <v/>
      </c>
      <c r="H123" s="10">
        <f>IF($B123="","",SUMIFS(Payments!$E$5:$E$1004,Payments!$D$5:$D$1004,$B123))</f>
        <v/>
      </c>
      <c r="I123" s="10">
        <f>IF($B123="","",$F123-$H123)</f>
        <v/>
      </c>
      <c r="J123" s="7">
        <f>IF($B123="","",IF($I123&lt;=0,"Paid",IF($G123&lt;Settings!$C$6,"Overdue","Open")))</f>
        <v/>
      </c>
    </row>
    <row r="124" spans="3:10">
      <c r="C124" s="4"/>
      <c r="E124" s="7">
        <f>IF($B124="","",VLOOKUP($D124,Orders!$B$5:$F$1004,5,FALSE))</f>
        <v/>
      </c>
      <c r="F124" s="10">
        <f>IF($B124="","",VLOOKUP($D124,Orders!$B$5:$G$1004,6,FALSE))</f>
        <v/>
      </c>
      <c r="G124" s="12">
        <f>IF($B124="","",$C124+30)</f>
        <v/>
      </c>
      <c r="H124" s="10">
        <f>IF($B124="","",SUMIFS(Payments!$E$5:$E$1004,Payments!$D$5:$D$1004,$B124))</f>
        <v/>
      </c>
      <c r="I124" s="10">
        <f>IF($B124="","",$F124-$H124)</f>
        <v/>
      </c>
      <c r="J124" s="7">
        <f>IF($B124="","",IF($I124&lt;=0,"Paid",IF($G124&lt;Settings!$C$6,"Overdue","Open")))</f>
        <v/>
      </c>
    </row>
    <row r="125" spans="3:10">
      <c r="C125" s="4"/>
      <c r="E125" s="7">
        <f>IF($B125="","",VLOOKUP($D125,Orders!$B$5:$F$1004,5,FALSE))</f>
        <v/>
      </c>
      <c r="F125" s="10">
        <f>IF($B125="","",VLOOKUP($D125,Orders!$B$5:$G$1004,6,FALSE))</f>
        <v/>
      </c>
      <c r="G125" s="12">
        <f>IF($B125="","",$C125+30)</f>
        <v/>
      </c>
      <c r="H125" s="10">
        <f>IF($B125="","",SUMIFS(Payments!$E$5:$E$1004,Payments!$D$5:$D$1004,$B125))</f>
        <v/>
      </c>
      <c r="I125" s="10">
        <f>IF($B125="","",$F125-$H125)</f>
        <v/>
      </c>
      <c r="J125" s="7">
        <f>IF($B125="","",IF($I125&lt;=0,"Paid",IF($G125&lt;Settings!$C$6,"Overdue","Open")))</f>
        <v/>
      </c>
    </row>
    <row r="126" spans="3:10">
      <c r="C126" s="4"/>
      <c r="E126" s="7">
        <f>IF($B126="","",VLOOKUP($D126,Orders!$B$5:$F$1004,5,FALSE))</f>
        <v/>
      </c>
      <c r="F126" s="10">
        <f>IF($B126="","",VLOOKUP($D126,Orders!$B$5:$G$1004,6,FALSE))</f>
        <v/>
      </c>
      <c r="G126" s="12">
        <f>IF($B126="","",$C126+30)</f>
        <v/>
      </c>
      <c r="H126" s="10">
        <f>IF($B126="","",SUMIFS(Payments!$E$5:$E$1004,Payments!$D$5:$D$1004,$B126))</f>
        <v/>
      </c>
      <c r="I126" s="10">
        <f>IF($B126="","",$F126-$H126)</f>
        <v/>
      </c>
      <c r="J126" s="7">
        <f>IF($B126="","",IF($I126&lt;=0,"Paid",IF($G126&lt;Settings!$C$6,"Overdue","Open")))</f>
        <v/>
      </c>
    </row>
    <row r="127" spans="3:10">
      <c r="C127" s="4"/>
      <c r="E127" s="7">
        <f>IF($B127="","",VLOOKUP($D127,Orders!$B$5:$F$1004,5,FALSE))</f>
        <v/>
      </c>
      <c r="F127" s="10">
        <f>IF($B127="","",VLOOKUP($D127,Orders!$B$5:$G$1004,6,FALSE))</f>
        <v/>
      </c>
      <c r="G127" s="12">
        <f>IF($B127="","",$C127+30)</f>
        <v/>
      </c>
      <c r="H127" s="10">
        <f>IF($B127="","",SUMIFS(Payments!$E$5:$E$1004,Payments!$D$5:$D$1004,$B127))</f>
        <v/>
      </c>
      <c r="I127" s="10">
        <f>IF($B127="","",$F127-$H127)</f>
        <v/>
      </c>
      <c r="J127" s="7">
        <f>IF($B127="","",IF($I127&lt;=0,"Paid",IF($G127&lt;Settings!$C$6,"Overdue","Open")))</f>
        <v/>
      </c>
    </row>
    <row r="128" spans="3:10">
      <c r="C128" s="4"/>
      <c r="E128" s="7">
        <f>IF($B128="","",VLOOKUP($D128,Orders!$B$5:$F$1004,5,FALSE))</f>
        <v/>
      </c>
      <c r="F128" s="10">
        <f>IF($B128="","",VLOOKUP($D128,Orders!$B$5:$G$1004,6,FALSE))</f>
        <v/>
      </c>
      <c r="G128" s="12">
        <f>IF($B128="","",$C128+30)</f>
        <v/>
      </c>
      <c r="H128" s="10">
        <f>IF($B128="","",SUMIFS(Payments!$E$5:$E$1004,Payments!$D$5:$D$1004,$B128))</f>
        <v/>
      </c>
      <c r="I128" s="10">
        <f>IF($B128="","",$F128-$H128)</f>
        <v/>
      </c>
      <c r="J128" s="7">
        <f>IF($B128="","",IF($I128&lt;=0,"Paid",IF($G128&lt;Settings!$C$6,"Overdue","Open")))</f>
        <v/>
      </c>
    </row>
    <row r="129" spans="3:10">
      <c r="C129" s="4"/>
      <c r="E129" s="7">
        <f>IF($B129="","",VLOOKUP($D129,Orders!$B$5:$F$1004,5,FALSE))</f>
        <v/>
      </c>
      <c r="F129" s="10">
        <f>IF($B129="","",VLOOKUP($D129,Orders!$B$5:$G$1004,6,FALSE))</f>
        <v/>
      </c>
      <c r="G129" s="12">
        <f>IF($B129="","",$C129+30)</f>
        <v/>
      </c>
      <c r="H129" s="10">
        <f>IF($B129="","",SUMIFS(Payments!$E$5:$E$1004,Payments!$D$5:$D$1004,$B129))</f>
        <v/>
      </c>
      <c r="I129" s="10">
        <f>IF($B129="","",$F129-$H129)</f>
        <v/>
      </c>
      <c r="J129" s="7">
        <f>IF($B129="","",IF($I129&lt;=0,"Paid",IF($G129&lt;Settings!$C$6,"Overdue","Open")))</f>
        <v/>
      </c>
    </row>
    <row r="130" spans="3:10">
      <c r="C130" s="4"/>
      <c r="E130" s="7">
        <f>IF($B130="","",VLOOKUP($D130,Orders!$B$5:$F$1004,5,FALSE))</f>
        <v/>
      </c>
      <c r="F130" s="10">
        <f>IF($B130="","",VLOOKUP($D130,Orders!$B$5:$G$1004,6,FALSE))</f>
        <v/>
      </c>
      <c r="G130" s="12">
        <f>IF($B130="","",$C130+30)</f>
        <v/>
      </c>
      <c r="H130" s="10">
        <f>IF($B130="","",SUMIFS(Payments!$E$5:$E$1004,Payments!$D$5:$D$1004,$B130))</f>
        <v/>
      </c>
      <c r="I130" s="10">
        <f>IF($B130="","",$F130-$H130)</f>
        <v/>
      </c>
      <c r="J130" s="7">
        <f>IF($B130="","",IF($I130&lt;=0,"Paid",IF($G130&lt;Settings!$C$6,"Overdue","Open")))</f>
        <v/>
      </c>
    </row>
    <row r="131" spans="3:10">
      <c r="C131" s="4"/>
      <c r="E131" s="7">
        <f>IF($B131="","",VLOOKUP($D131,Orders!$B$5:$F$1004,5,FALSE))</f>
        <v/>
      </c>
      <c r="F131" s="10">
        <f>IF($B131="","",VLOOKUP($D131,Orders!$B$5:$G$1004,6,FALSE))</f>
        <v/>
      </c>
      <c r="G131" s="12">
        <f>IF($B131="","",$C131+30)</f>
        <v/>
      </c>
      <c r="H131" s="10">
        <f>IF($B131="","",SUMIFS(Payments!$E$5:$E$1004,Payments!$D$5:$D$1004,$B131))</f>
        <v/>
      </c>
      <c r="I131" s="10">
        <f>IF($B131="","",$F131-$H131)</f>
        <v/>
      </c>
      <c r="J131" s="7">
        <f>IF($B131="","",IF($I131&lt;=0,"Paid",IF($G131&lt;Settings!$C$6,"Overdue","Open")))</f>
        <v/>
      </c>
    </row>
    <row r="132" spans="3:10">
      <c r="C132" s="4"/>
      <c r="E132" s="7">
        <f>IF($B132="","",VLOOKUP($D132,Orders!$B$5:$F$1004,5,FALSE))</f>
        <v/>
      </c>
      <c r="F132" s="10">
        <f>IF($B132="","",VLOOKUP($D132,Orders!$B$5:$G$1004,6,FALSE))</f>
        <v/>
      </c>
      <c r="G132" s="12">
        <f>IF($B132="","",$C132+30)</f>
        <v/>
      </c>
      <c r="H132" s="10">
        <f>IF($B132="","",SUMIFS(Payments!$E$5:$E$1004,Payments!$D$5:$D$1004,$B132))</f>
        <v/>
      </c>
      <c r="I132" s="10">
        <f>IF($B132="","",$F132-$H132)</f>
        <v/>
      </c>
      <c r="J132" s="7">
        <f>IF($B132="","",IF($I132&lt;=0,"Paid",IF($G132&lt;Settings!$C$6,"Overdue","Open")))</f>
        <v/>
      </c>
    </row>
    <row r="133" spans="3:10">
      <c r="C133" s="4"/>
      <c r="E133" s="7">
        <f>IF($B133="","",VLOOKUP($D133,Orders!$B$5:$F$1004,5,FALSE))</f>
        <v/>
      </c>
      <c r="F133" s="10">
        <f>IF($B133="","",VLOOKUP($D133,Orders!$B$5:$G$1004,6,FALSE))</f>
        <v/>
      </c>
      <c r="G133" s="12">
        <f>IF($B133="","",$C133+30)</f>
        <v/>
      </c>
      <c r="H133" s="10">
        <f>IF($B133="","",SUMIFS(Payments!$E$5:$E$1004,Payments!$D$5:$D$1004,$B133))</f>
        <v/>
      </c>
      <c r="I133" s="10">
        <f>IF($B133="","",$F133-$H133)</f>
        <v/>
      </c>
      <c r="J133" s="7">
        <f>IF($B133="","",IF($I133&lt;=0,"Paid",IF($G133&lt;Settings!$C$6,"Overdue","Open")))</f>
        <v/>
      </c>
    </row>
    <row r="134" spans="3:10">
      <c r="C134" s="4"/>
      <c r="E134" s="7">
        <f>IF($B134="","",VLOOKUP($D134,Orders!$B$5:$F$1004,5,FALSE))</f>
        <v/>
      </c>
      <c r="F134" s="10">
        <f>IF($B134="","",VLOOKUP($D134,Orders!$B$5:$G$1004,6,FALSE))</f>
        <v/>
      </c>
      <c r="G134" s="12">
        <f>IF($B134="","",$C134+30)</f>
        <v/>
      </c>
      <c r="H134" s="10">
        <f>IF($B134="","",SUMIFS(Payments!$E$5:$E$1004,Payments!$D$5:$D$1004,$B134))</f>
        <v/>
      </c>
      <c r="I134" s="10">
        <f>IF($B134="","",$F134-$H134)</f>
        <v/>
      </c>
      <c r="J134" s="7">
        <f>IF($B134="","",IF($I134&lt;=0,"Paid",IF($G134&lt;Settings!$C$6,"Overdue","Open")))</f>
        <v/>
      </c>
    </row>
    <row r="135" spans="3:10">
      <c r="C135" s="4"/>
      <c r="E135" s="7">
        <f>IF($B135="","",VLOOKUP($D135,Orders!$B$5:$F$1004,5,FALSE))</f>
        <v/>
      </c>
      <c r="F135" s="10">
        <f>IF($B135="","",VLOOKUP($D135,Orders!$B$5:$G$1004,6,FALSE))</f>
        <v/>
      </c>
      <c r="G135" s="12">
        <f>IF($B135="","",$C135+30)</f>
        <v/>
      </c>
      <c r="H135" s="10">
        <f>IF($B135="","",SUMIFS(Payments!$E$5:$E$1004,Payments!$D$5:$D$1004,$B135))</f>
        <v/>
      </c>
      <c r="I135" s="10">
        <f>IF($B135="","",$F135-$H135)</f>
        <v/>
      </c>
      <c r="J135" s="7">
        <f>IF($B135="","",IF($I135&lt;=0,"Paid",IF($G135&lt;Settings!$C$6,"Overdue","Open")))</f>
        <v/>
      </c>
    </row>
    <row r="136" spans="3:10">
      <c r="C136" s="4"/>
      <c r="E136" s="7">
        <f>IF($B136="","",VLOOKUP($D136,Orders!$B$5:$F$1004,5,FALSE))</f>
        <v/>
      </c>
      <c r="F136" s="10">
        <f>IF($B136="","",VLOOKUP($D136,Orders!$B$5:$G$1004,6,FALSE))</f>
        <v/>
      </c>
      <c r="G136" s="12">
        <f>IF($B136="","",$C136+30)</f>
        <v/>
      </c>
      <c r="H136" s="10">
        <f>IF($B136="","",SUMIFS(Payments!$E$5:$E$1004,Payments!$D$5:$D$1004,$B136))</f>
        <v/>
      </c>
      <c r="I136" s="10">
        <f>IF($B136="","",$F136-$H136)</f>
        <v/>
      </c>
      <c r="J136" s="7">
        <f>IF($B136="","",IF($I136&lt;=0,"Paid",IF($G136&lt;Settings!$C$6,"Overdue","Open")))</f>
        <v/>
      </c>
    </row>
    <row r="137" spans="3:10">
      <c r="C137" s="4"/>
      <c r="E137" s="7">
        <f>IF($B137="","",VLOOKUP($D137,Orders!$B$5:$F$1004,5,FALSE))</f>
        <v/>
      </c>
      <c r="F137" s="10">
        <f>IF($B137="","",VLOOKUP($D137,Orders!$B$5:$G$1004,6,FALSE))</f>
        <v/>
      </c>
      <c r="G137" s="12">
        <f>IF($B137="","",$C137+30)</f>
        <v/>
      </c>
      <c r="H137" s="10">
        <f>IF($B137="","",SUMIFS(Payments!$E$5:$E$1004,Payments!$D$5:$D$1004,$B137))</f>
        <v/>
      </c>
      <c r="I137" s="10">
        <f>IF($B137="","",$F137-$H137)</f>
        <v/>
      </c>
      <c r="J137" s="7">
        <f>IF($B137="","",IF($I137&lt;=0,"Paid",IF($G137&lt;Settings!$C$6,"Overdue","Open")))</f>
        <v/>
      </c>
    </row>
    <row r="138" spans="3:10">
      <c r="C138" s="4"/>
      <c r="E138" s="7">
        <f>IF($B138="","",VLOOKUP($D138,Orders!$B$5:$F$1004,5,FALSE))</f>
        <v/>
      </c>
      <c r="F138" s="10">
        <f>IF($B138="","",VLOOKUP($D138,Orders!$B$5:$G$1004,6,FALSE))</f>
        <v/>
      </c>
      <c r="G138" s="12">
        <f>IF($B138="","",$C138+30)</f>
        <v/>
      </c>
      <c r="H138" s="10">
        <f>IF($B138="","",SUMIFS(Payments!$E$5:$E$1004,Payments!$D$5:$D$1004,$B138))</f>
        <v/>
      </c>
      <c r="I138" s="10">
        <f>IF($B138="","",$F138-$H138)</f>
        <v/>
      </c>
      <c r="J138" s="7">
        <f>IF($B138="","",IF($I138&lt;=0,"Paid",IF($G138&lt;Settings!$C$6,"Overdue","Open")))</f>
        <v/>
      </c>
    </row>
    <row r="139" spans="3:10">
      <c r="C139" s="4"/>
      <c r="E139" s="7">
        <f>IF($B139="","",VLOOKUP($D139,Orders!$B$5:$F$1004,5,FALSE))</f>
        <v/>
      </c>
      <c r="F139" s="10">
        <f>IF($B139="","",VLOOKUP($D139,Orders!$B$5:$G$1004,6,FALSE))</f>
        <v/>
      </c>
      <c r="G139" s="12">
        <f>IF($B139="","",$C139+30)</f>
        <v/>
      </c>
      <c r="H139" s="10">
        <f>IF($B139="","",SUMIFS(Payments!$E$5:$E$1004,Payments!$D$5:$D$1004,$B139))</f>
        <v/>
      </c>
      <c r="I139" s="10">
        <f>IF($B139="","",$F139-$H139)</f>
        <v/>
      </c>
      <c r="J139" s="7">
        <f>IF($B139="","",IF($I139&lt;=0,"Paid",IF($G139&lt;Settings!$C$6,"Overdue","Open")))</f>
        <v/>
      </c>
    </row>
    <row r="140" spans="3:10">
      <c r="C140" s="4"/>
      <c r="E140" s="7">
        <f>IF($B140="","",VLOOKUP($D140,Orders!$B$5:$F$1004,5,FALSE))</f>
        <v/>
      </c>
      <c r="F140" s="10">
        <f>IF($B140="","",VLOOKUP($D140,Orders!$B$5:$G$1004,6,FALSE))</f>
        <v/>
      </c>
      <c r="G140" s="12">
        <f>IF($B140="","",$C140+30)</f>
        <v/>
      </c>
      <c r="H140" s="10">
        <f>IF($B140="","",SUMIFS(Payments!$E$5:$E$1004,Payments!$D$5:$D$1004,$B140))</f>
        <v/>
      </c>
      <c r="I140" s="10">
        <f>IF($B140="","",$F140-$H140)</f>
        <v/>
      </c>
      <c r="J140" s="7">
        <f>IF($B140="","",IF($I140&lt;=0,"Paid",IF($G140&lt;Settings!$C$6,"Overdue","Open")))</f>
        <v/>
      </c>
    </row>
    <row r="141" spans="3:10">
      <c r="C141" s="4"/>
      <c r="E141" s="7">
        <f>IF($B141="","",VLOOKUP($D141,Orders!$B$5:$F$1004,5,FALSE))</f>
        <v/>
      </c>
      <c r="F141" s="10">
        <f>IF($B141="","",VLOOKUP($D141,Orders!$B$5:$G$1004,6,FALSE))</f>
        <v/>
      </c>
      <c r="G141" s="12">
        <f>IF($B141="","",$C141+30)</f>
        <v/>
      </c>
      <c r="H141" s="10">
        <f>IF($B141="","",SUMIFS(Payments!$E$5:$E$1004,Payments!$D$5:$D$1004,$B141))</f>
        <v/>
      </c>
      <c r="I141" s="10">
        <f>IF($B141="","",$F141-$H141)</f>
        <v/>
      </c>
      <c r="J141" s="7">
        <f>IF($B141="","",IF($I141&lt;=0,"Paid",IF($G141&lt;Settings!$C$6,"Overdue","Open")))</f>
        <v/>
      </c>
    </row>
    <row r="142" spans="3:10">
      <c r="C142" s="4"/>
      <c r="E142" s="7">
        <f>IF($B142="","",VLOOKUP($D142,Orders!$B$5:$F$1004,5,FALSE))</f>
        <v/>
      </c>
      <c r="F142" s="10">
        <f>IF($B142="","",VLOOKUP($D142,Orders!$B$5:$G$1004,6,FALSE))</f>
        <v/>
      </c>
      <c r="G142" s="12">
        <f>IF($B142="","",$C142+30)</f>
        <v/>
      </c>
      <c r="H142" s="10">
        <f>IF($B142="","",SUMIFS(Payments!$E$5:$E$1004,Payments!$D$5:$D$1004,$B142))</f>
        <v/>
      </c>
      <c r="I142" s="10">
        <f>IF($B142="","",$F142-$H142)</f>
        <v/>
      </c>
      <c r="J142" s="7">
        <f>IF($B142="","",IF($I142&lt;=0,"Paid",IF($G142&lt;Settings!$C$6,"Overdue","Open")))</f>
        <v/>
      </c>
    </row>
    <row r="143" spans="3:10">
      <c r="C143" s="4"/>
      <c r="E143" s="7">
        <f>IF($B143="","",VLOOKUP($D143,Orders!$B$5:$F$1004,5,FALSE))</f>
        <v/>
      </c>
      <c r="F143" s="10">
        <f>IF($B143="","",VLOOKUP($D143,Orders!$B$5:$G$1004,6,FALSE))</f>
        <v/>
      </c>
      <c r="G143" s="12">
        <f>IF($B143="","",$C143+30)</f>
        <v/>
      </c>
      <c r="H143" s="10">
        <f>IF($B143="","",SUMIFS(Payments!$E$5:$E$1004,Payments!$D$5:$D$1004,$B143))</f>
        <v/>
      </c>
      <c r="I143" s="10">
        <f>IF($B143="","",$F143-$H143)</f>
        <v/>
      </c>
      <c r="J143" s="7">
        <f>IF($B143="","",IF($I143&lt;=0,"Paid",IF($G143&lt;Settings!$C$6,"Overdue","Open")))</f>
        <v/>
      </c>
    </row>
    <row r="144" spans="3:10">
      <c r="C144" s="4"/>
      <c r="E144" s="7">
        <f>IF($B144="","",VLOOKUP($D144,Orders!$B$5:$F$1004,5,FALSE))</f>
        <v/>
      </c>
      <c r="F144" s="10">
        <f>IF($B144="","",VLOOKUP($D144,Orders!$B$5:$G$1004,6,FALSE))</f>
        <v/>
      </c>
      <c r="G144" s="12">
        <f>IF($B144="","",$C144+30)</f>
        <v/>
      </c>
      <c r="H144" s="10">
        <f>IF($B144="","",SUMIFS(Payments!$E$5:$E$1004,Payments!$D$5:$D$1004,$B144))</f>
        <v/>
      </c>
      <c r="I144" s="10">
        <f>IF($B144="","",$F144-$H144)</f>
        <v/>
      </c>
      <c r="J144" s="7">
        <f>IF($B144="","",IF($I144&lt;=0,"Paid",IF($G144&lt;Settings!$C$6,"Overdue","Open")))</f>
        <v/>
      </c>
    </row>
    <row r="145" spans="3:10">
      <c r="C145" s="4"/>
      <c r="E145" s="7">
        <f>IF($B145="","",VLOOKUP($D145,Orders!$B$5:$F$1004,5,FALSE))</f>
        <v/>
      </c>
      <c r="F145" s="10">
        <f>IF($B145="","",VLOOKUP($D145,Orders!$B$5:$G$1004,6,FALSE))</f>
        <v/>
      </c>
      <c r="G145" s="12">
        <f>IF($B145="","",$C145+30)</f>
        <v/>
      </c>
      <c r="H145" s="10">
        <f>IF($B145="","",SUMIFS(Payments!$E$5:$E$1004,Payments!$D$5:$D$1004,$B145))</f>
        <v/>
      </c>
      <c r="I145" s="10">
        <f>IF($B145="","",$F145-$H145)</f>
        <v/>
      </c>
      <c r="J145" s="7">
        <f>IF($B145="","",IF($I145&lt;=0,"Paid",IF($G145&lt;Settings!$C$6,"Overdue","Open")))</f>
        <v/>
      </c>
    </row>
    <row r="146" spans="3:10">
      <c r="C146" s="4"/>
      <c r="E146" s="7">
        <f>IF($B146="","",VLOOKUP($D146,Orders!$B$5:$F$1004,5,FALSE))</f>
        <v/>
      </c>
      <c r="F146" s="10">
        <f>IF($B146="","",VLOOKUP($D146,Orders!$B$5:$G$1004,6,FALSE))</f>
        <v/>
      </c>
      <c r="G146" s="12">
        <f>IF($B146="","",$C146+30)</f>
        <v/>
      </c>
      <c r="H146" s="10">
        <f>IF($B146="","",SUMIFS(Payments!$E$5:$E$1004,Payments!$D$5:$D$1004,$B146))</f>
        <v/>
      </c>
      <c r="I146" s="10">
        <f>IF($B146="","",$F146-$H146)</f>
        <v/>
      </c>
      <c r="J146" s="7">
        <f>IF($B146="","",IF($I146&lt;=0,"Paid",IF($G146&lt;Settings!$C$6,"Overdue","Open")))</f>
        <v/>
      </c>
    </row>
    <row r="147" spans="3:10">
      <c r="C147" s="4"/>
      <c r="E147" s="7">
        <f>IF($B147="","",VLOOKUP($D147,Orders!$B$5:$F$1004,5,FALSE))</f>
        <v/>
      </c>
      <c r="F147" s="10">
        <f>IF($B147="","",VLOOKUP($D147,Orders!$B$5:$G$1004,6,FALSE))</f>
        <v/>
      </c>
      <c r="G147" s="12">
        <f>IF($B147="","",$C147+30)</f>
        <v/>
      </c>
      <c r="H147" s="10">
        <f>IF($B147="","",SUMIFS(Payments!$E$5:$E$1004,Payments!$D$5:$D$1004,$B147))</f>
        <v/>
      </c>
      <c r="I147" s="10">
        <f>IF($B147="","",$F147-$H147)</f>
        <v/>
      </c>
      <c r="J147" s="7">
        <f>IF($B147="","",IF($I147&lt;=0,"Paid",IF($G147&lt;Settings!$C$6,"Overdue","Open")))</f>
        <v/>
      </c>
    </row>
    <row r="148" spans="3:10">
      <c r="C148" s="4"/>
      <c r="E148" s="7">
        <f>IF($B148="","",VLOOKUP($D148,Orders!$B$5:$F$1004,5,FALSE))</f>
        <v/>
      </c>
      <c r="F148" s="10">
        <f>IF($B148="","",VLOOKUP($D148,Orders!$B$5:$G$1004,6,FALSE))</f>
        <v/>
      </c>
      <c r="G148" s="12">
        <f>IF($B148="","",$C148+30)</f>
        <v/>
      </c>
      <c r="H148" s="10">
        <f>IF($B148="","",SUMIFS(Payments!$E$5:$E$1004,Payments!$D$5:$D$1004,$B148))</f>
        <v/>
      </c>
      <c r="I148" s="10">
        <f>IF($B148="","",$F148-$H148)</f>
        <v/>
      </c>
      <c r="J148" s="7">
        <f>IF($B148="","",IF($I148&lt;=0,"Paid",IF($G148&lt;Settings!$C$6,"Overdue","Open")))</f>
        <v/>
      </c>
    </row>
    <row r="149" spans="3:10">
      <c r="C149" s="4"/>
      <c r="E149" s="7">
        <f>IF($B149="","",VLOOKUP($D149,Orders!$B$5:$F$1004,5,FALSE))</f>
        <v/>
      </c>
      <c r="F149" s="10">
        <f>IF($B149="","",VLOOKUP($D149,Orders!$B$5:$G$1004,6,FALSE))</f>
        <v/>
      </c>
      <c r="G149" s="12">
        <f>IF($B149="","",$C149+30)</f>
        <v/>
      </c>
      <c r="H149" s="10">
        <f>IF($B149="","",SUMIFS(Payments!$E$5:$E$1004,Payments!$D$5:$D$1004,$B149))</f>
        <v/>
      </c>
      <c r="I149" s="10">
        <f>IF($B149="","",$F149-$H149)</f>
        <v/>
      </c>
      <c r="J149" s="7">
        <f>IF($B149="","",IF($I149&lt;=0,"Paid",IF($G149&lt;Settings!$C$6,"Overdue","Open")))</f>
        <v/>
      </c>
    </row>
    <row r="150" spans="3:10">
      <c r="C150" s="4"/>
      <c r="E150" s="7">
        <f>IF($B150="","",VLOOKUP($D150,Orders!$B$5:$F$1004,5,FALSE))</f>
        <v/>
      </c>
      <c r="F150" s="10">
        <f>IF($B150="","",VLOOKUP($D150,Orders!$B$5:$G$1004,6,FALSE))</f>
        <v/>
      </c>
      <c r="G150" s="12">
        <f>IF($B150="","",$C150+30)</f>
        <v/>
      </c>
      <c r="H150" s="10">
        <f>IF($B150="","",SUMIFS(Payments!$E$5:$E$1004,Payments!$D$5:$D$1004,$B150))</f>
        <v/>
      </c>
      <c r="I150" s="10">
        <f>IF($B150="","",$F150-$H150)</f>
        <v/>
      </c>
      <c r="J150" s="7">
        <f>IF($B150="","",IF($I150&lt;=0,"Paid",IF($G150&lt;Settings!$C$6,"Overdue","Open")))</f>
        <v/>
      </c>
    </row>
    <row r="151" spans="3:10">
      <c r="C151" s="4"/>
      <c r="E151" s="7">
        <f>IF($B151="","",VLOOKUP($D151,Orders!$B$5:$F$1004,5,FALSE))</f>
        <v/>
      </c>
      <c r="F151" s="10">
        <f>IF($B151="","",VLOOKUP($D151,Orders!$B$5:$G$1004,6,FALSE))</f>
        <v/>
      </c>
      <c r="G151" s="12">
        <f>IF($B151="","",$C151+30)</f>
        <v/>
      </c>
      <c r="H151" s="10">
        <f>IF($B151="","",SUMIFS(Payments!$E$5:$E$1004,Payments!$D$5:$D$1004,$B151))</f>
        <v/>
      </c>
      <c r="I151" s="10">
        <f>IF($B151="","",$F151-$H151)</f>
        <v/>
      </c>
      <c r="J151" s="7">
        <f>IF($B151="","",IF($I151&lt;=0,"Paid",IF($G151&lt;Settings!$C$6,"Overdue","Open")))</f>
        <v/>
      </c>
    </row>
    <row r="152" spans="3:10">
      <c r="C152" s="4"/>
      <c r="E152" s="7">
        <f>IF($B152="","",VLOOKUP($D152,Orders!$B$5:$F$1004,5,FALSE))</f>
        <v/>
      </c>
      <c r="F152" s="10">
        <f>IF($B152="","",VLOOKUP($D152,Orders!$B$5:$G$1004,6,FALSE))</f>
        <v/>
      </c>
      <c r="G152" s="12">
        <f>IF($B152="","",$C152+30)</f>
        <v/>
      </c>
      <c r="H152" s="10">
        <f>IF($B152="","",SUMIFS(Payments!$E$5:$E$1004,Payments!$D$5:$D$1004,$B152))</f>
        <v/>
      </c>
      <c r="I152" s="10">
        <f>IF($B152="","",$F152-$H152)</f>
        <v/>
      </c>
      <c r="J152" s="7">
        <f>IF($B152="","",IF($I152&lt;=0,"Paid",IF($G152&lt;Settings!$C$6,"Overdue","Open")))</f>
        <v/>
      </c>
    </row>
    <row r="153" spans="3:10">
      <c r="C153" s="4"/>
      <c r="E153" s="7">
        <f>IF($B153="","",VLOOKUP($D153,Orders!$B$5:$F$1004,5,FALSE))</f>
        <v/>
      </c>
      <c r="F153" s="10">
        <f>IF($B153="","",VLOOKUP($D153,Orders!$B$5:$G$1004,6,FALSE))</f>
        <v/>
      </c>
      <c r="G153" s="12">
        <f>IF($B153="","",$C153+30)</f>
        <v/>
      </c>
      <c r="H153" s="10">
        <f>IF($B153="","",SUMIFS(Payments!$E$5:$E$1004,Payments!$D$5:$D$1004,$B153))</f>
        <v/>
      </c>
      <c r="I153" s="10">
        <f>IF($B153="","",$F153-$H153)</f>
        <v/>
      </c>
      <c r="J153" s="7">
        <f>IF($B153="","",IF($I153&lt;=0,"Paid",IF($G153&lt;Settings!$C$6,"Overdue","Open")))</f>
        <v/>
      </c>
    </row>
    <row r="154" spans="3:10">
      <c r="C154" s="4"/>
      <c r="E154" s="7">
        <f>IF($B154="","",VLOOKUP($D154,Orders!$B$5:$F$1004,5,FALSE))</f>
        <v/>
      </c>
      <c r="F154" s="10">
        <f>IF($B154="","",VLOOKUP($D154,Orders!$B$5:$G$1004,6,FALSE))</f>
        <v/>
      </c>
      <c r="G154" s="12">
        <f>IF($B154="","",$C154+30)</f>
        <v/>
      </c>
      <c r="H154" s="10">
        <f>IF($B154="","",SUMIFS(Payments!$E$5:$E$1004,Payments!$D$5:$D$1004,$B154))</f>
        <v/>
      </c>
      <c r="I154" s="10">
        <f>IF($B154="","",$F154-$H154)</f>
        <v/>
      </c>
      <c r="J154" s="7">
        <f>IF($B154="","",IF($I154&lt;=0,"Paid",IF($G154&lt;Settings!$C$6,"Overdue","Open")))</f>
        <v/>
      </c>
    </row>
    <row r="155" spans="3:10">
      <c r="C155" s="4"/>
      <c r="E155" s="7">
        <f>IF($B155="","",VLOOKUP($D155,Orders!$B$5:$F$1004,5,FALSE))</f>
        <v/>
      </c>
      <c r="F155" s="10">
        <f>IF($B155="","",VLOOKUP($D155,Orders!$B$5:$G$1004,6,FALSE))</f>
        <v/>
      </c>
      <c r="G155" s="12">
        <f>IF($B155="","",$C155+30)</f>
        <v/>
      </c>
      <c r="H155" s="10">
        <f>IF($B155="","",SUMIFS(Payments!$E$5:$E$1004,Payments!$D$5:$D$1004,$B155))</f>
        <v/>
      </c>
      <c r="I155" s="10">
        <f>IF($B155="","",$F155-$H155)</f>
        <v/>
      </c>
      <c r="J155" s="7">
        <f>IF($B155="","",IF($I155&lt;=0,"Paid",IF($G155&lt;Settings!$C$6,"Overdue","Open")))</f>
        <v/>
      </c>
    </row>
    <row r="156" spans="3:10">
      <c r="C156" s="4"/>
      <c r="E156" s="7">
        <f>IF($B156="","",VLOOKUP($D156,Orders!$B$5:$F$1004,5,FALSE))</f>
        <v/>
      </c>
      <c r="F156" s="10">
        <f>IF($B156="","",VLOOKUP($D156,Orders!$B$5:$G$1004,6,FALSE))</f>
        <v/>
      </c>
      <c r="G156" s="12">
        <f>IF($B156="","",$C156+30)</f>
        <v/>
      </c>
      <c r="H156" s="10">
        <f>IF($B156="","",SUMIFS(Payments!$E$5:$E$1004,Payments!$D$5:$D$1004,$B156))</f>
        <v/>
      </c>
      <c r="I156" s="10">
        <f>IF($B156="","",$F156-$H156)</f>
        <v/>
      </c>
      <c r="J156" s="7">
        <f>IF($B156="","",IF($I156&lt;=0,"Paid",IF($G156&lt;Settings!$C$6,"Overdue","Open")))</f>
        <v/>
      </c>
    </row>
    <row r="157" spans="3:10">
      <c r="C157" s="4"/>
      <c r="E157" s="7">
        <f>IF($B157="","",VLOOKUP($D157,Orders!$B$5:$F$1004,5,FALSE))</f>
        <v/>
      </c>
      <c r="F157" s="10">
        <f>IF($B157="","",VLOOKUP($D157,Orders!$B$5:$G$1004,6,FALSE))</f>
        <v/>
      </c>
      <c r="G157" s="12">
        <f>IF($B157="","",$C157+30)</f>
        <v/>
      </c>
      <c r="H157" s="10">
        <f>IF($B157="","",SUMIFS(Payments!$E$5:$E$1004,Payments!$D$5:$D$1004,$B157))</f>
        <v/>
      </c>
      <c r="I157" s="10">
        <f>IF($B157="","",$F157-$H157)</f>
        <v/>
      </c>
      <c r="J157" s="7">
        <f>IF($B157="","",IF($I157&lt;=0,"Paid",IF($G157&lt;Settings!$C$6,"Overdue","Open")))</f>
        <v/>
      </c>
    </row>
    <row r="158" spans="3:10">
      <c r="C158" s="4"/>
      <c r="E158" s="7">
        <f>IF($B158="","",VLOOKUP($D158,Orders!$B$5:$F$1004,5,FALSE))</f>
        <v/>
      </c>
      <c r="F158" s="10">
        <f>IF($B158="","",VLOOKUP($D158,Orders!$B$5:$G$1004,6,FALSE))</f>
        <v/>
      </c>
      <c r="G158" s="12">
        <f>IF($B158="","",$C158+30)</f>
        <v/>
      </c>
      <c r="H158" s="10">
        <f>IF($B158="","",SUMIFS(Payments!$E$5:$E$1004,Payments!$D$5:$D$1004,$B158))</f>
        <v/>
      </c>
      <c r="I158" s="10">
        <f>IF($B158="","",$F158-$H158)</f>
        <v/>
      </c>
      <c r="J158" s="7">
        <f>IF($B158="","",IF($I158&lt;=0,"Paid",IF($G158&lt;Settings!$C$6,"Overdue","Open")))</f>
        <v/>
      </c>
    </row>
    <row r="159" spans="3:10">
      <c r="C159" s="4"/>
      <c r="E159" s="7">
        <f>IF($B159="","",VLOOKUP($D159,Orders!$B$5:$F$1004,5,FALSE))</f>
        <v/>
      </c>
      <c r="F159" s="10">
        <f>IF($B159="","",VLOOKUP($D159,Orders!$B$5:$G$1004,6,FALSE))</f>
        <v/>
      </c>
      <c r="G159" s="12">
        <f>IF($B159="","",$C159+30)</f>
        <v/>
      </c>
      <c r="H159" s="10">
        <f>IF($B159="","",SUMIFS(Payments!$E$5:$E$1004,Payments!$D$5:$D$1004,$B159))</f>
        <v/>
      </c>
      <c r="I159" s="10">
        <f>IF($B159="","",$F159-$H159)</f>
        <v/>
      </c>
      <c r="J159" s="7">
        <f>IF($B159="","",IF($I159&lt;=0,"Paid",IF($G159&lt;Settings!$C$6,"Overdue","Open")))</f>
        <v/>
      </c>
    </row>
    <row r="160" spans="3:10">
      <c r="C160" s="4"/>
      <c r="E160" s="7">
        <f>IF($B160="","",VLOOKUP($D160,Orders!$B$5:$F$1004,5,FALSE))</f>
        <v/>
      </c>
      <c r="F160" s="10">
        <f>IF($B160="","",VLOOKUP($D160,Orders!$B$5:$G$1004,6,FALSE))</f>
        <v/>
      </c>
      <c r="G160" s="12">
        <f>IF($B160="","",$C160+30)</f>
        <v/>
      </c>
      <c r="H160" s="10">
        <f>IF($B160="","",SUMIFS(Payments!$E$5:$E$1004,Payments!$D$5:$D$1004,$B160))</f>
        <v/>
      </c>
      <c r="I160" s="10">
        <f>IF($B160="","",$F160-$H160)</f>
        <v/>
      </c>
      <c r="J160" s="7">
        <f>IF($B160="","",IF($I160&lt;=0,"Paid",IF($G160&lt;Settings!$C$6,"Overdue","Open")))</f>
        <v/>
      </c>
    </row>
    <row r="161" spans="3:10">
      <c r="C161" s="4"/>
      <c r="E161" s="7">
        <f>IF($B161="","",VLOOKUP($D161,Orders!$B$5:$F$1004,5,FALSE))</f>
        <v/>
      </c>
      <c r="F161" s="10">
        <f>IF($B161="","",VLOOKUP($D161,Orders!$B$5:$G$1004,6,FALSE))</f>
        <v/>
      </c>
      <c r="G161" s="12">
        <f>IF($B161="","",$C161+30)</f>
        <v/>
      </c>
      <c r="H161" s="10">
        <f>IF($B161="","",SUMIFS(Payments!$E$5:$E$1004,Payments!$D$5:$D$1004,$B161))</f>
        <v/>
      </c>
      <c r="I161" s="10">
        <f>IF($B161="","",$F161-$H161)</f>
        <v/>
      </c>
      <c r="J161" s="7">
        <f>IF($B161="","",IF($I161&lt;=0,"Paid",IF($G161&lt;Settings!$C$6,"Overdue","Open")))</f>
        <v/>
      </c>
    </row>
    <row r="162" spans="3:10">
      <c r="C162" s="4"/>
      <c r="E162" s="7">
        <f>IF($B162="","",VLOOKUP($D162,Orders!$B$5:$F$1004,5,FALSE))</f>
        <v/>
      </c>
      <c r="F162" s="10">
        <f>IF($B162="","",VLOOKUP($D162,Orders!$B$5:$G$1004,6,FALSE))</f>
        <v/>
      </c>
      <c r="G162" s="12">
        <f>IF($B162="","",$C162+30)</f>
        <v/>
      </c>
      <c r="H162" s="10">
        <f>IF($B162="","",SUMIFS(Payments!$E$5:$E$1004,Payments!$D$5:$D$1004,$B162))</f>
        <v/>
      </c>
      <c r="I162" s="10">
        <f>IF($B162="","",$F162-$H162)</f>
        <v/>
      </c>
      <c r="J162" s="7">
        <f>IF($B162="","",IF($I162&lt;=0,"Paid",IF($G162&lt;Settings!$C$6,"Overdue","Open")))</f>
        <v/>
      </c>
    </row>
    <row r="163" spans="3:10">
      <c r="C163" s="4"/>
      <c r="E163" s="7">
        <f>IF($B163="","",VLOOKUP($D163,Orders!$B$5:$F$1004,5,FALSE))</f>
        <v/>
      </c>
      <c r="F163" s="10">
        <f>IF($B163="","",VLOOKUP($D163,Orders!$B$5:$G$1004,6,FALSE))</f>
        <v/>
      </c>
      <c r="G163" s="12">
        <f>IF($B163="","",$C163+30)</f>
        <v/>
      </c>
      <c r="H163" s="10">
        <f>IF($B163="","",SUMIFS(Payments!$E$5:$E$1004,Payments!$D$5:$D$1004,$B163))</f>
        <v/>
      </c>
      <c r="I163" s="10">
        <f>IF($B163="","",$F163-$H163)</f>
        <v/>
      </c>
      <c r="J163" s="7">
        <f>IF($B163="","",IF($I163&lt;=0,"Paid",IF($G163&lt;Settings!$C$6,"Overdue","Open")))</f>
        <v/>
      </c>
    </row>
    <row r="164" spans="3:10">
      <c r="C164" s="4"/>
      <c r="E164" s="7">
        <f>IF($B164="","",VLOOKUP($D164,Orders!$B$5:$F$1004,5,FALSE))</f>
        <v/>
      </c>
      <c r="F164" s="10">
        <f>IF($B164="","",VLOOKUP($D164,Orders!$B$5:$G$1004,6,FALSE))</f>
        <v/>
      </c>
      <c r="G164" s="12">
        <f>IF($B164="","",$C164+30)</f>
        <v/>
      </c>
      <c r="H164" s="10">
        <f>IF($B164="","",SUMIFS(Payments!$E$5:$E$1004,Payments!$D$5:$D$1004,$B164))</f>
        <v/>
      </c>
      <c r="I164" s="10">
        <f>IF($B164="","",$F164-$H164)</f>
        <v/>
      </c>
      <c r="J164" s="7">
        <f>IF($B164="","",IF($I164&lt;=0,"Paid",IF($G164&lt;Settings!$C$6,"Overdue","Open")))</f>
        <v/>
      </c>
    </row>
    <row r="165" spans="3:10">
      <c r="C165" s="4"/>
      <c r="E165" s="7">
        <f>IF($B165="","",VLOOKUP($D165,Orders!$B$5:$F$1004,5,FALSE))</f>
        <v/>
      </c>
      <c r="F165" s="10">
        <f>IF($B165="","",VLOOKUP($D165,Orders!$B$5:$G$1004,6,FALSE))</f>
        <v/>
      </c>
      <c r="G165" s="12">
        <f>IF($B165="","",$C165+30)</f>
        <v/>
      </c>
      <c r="H165" s="10">
        <f>IF($B165="","",SUMIFS(Payments!$E$5:$E$1004,Payments!$D$5:$D$1004,$B165))</f>
        <v/>
      </c>
      <c r="I165" s="10">
        <f>IF($B165="","",$F165-$H165)</f>
        <v/>
      </c>
      <c r="J165" s="7">
        <f>IF($B165="","",IF($I165&lt;=0,"Paid",IF($G165&lt;Settings!$C$6,"Overdue","Open")))</f>
        <v/>
      </c>
    </row>
    <row r="166" spans="3:10">
      <c r="C166" s="4"/>
      <c r="E166" s="7">
        <f>IF($B166="","",VLOOKUP($D166,Orders!$B$5:$F$1004,5,FALSE))</f>
        <v/>
      </c>
      <c r="F166" s="10">
        <f>IF($B166="","",VLOOKUP($D166,Orders!$B$5:$G$1004,6,FALSE))</f>
        <v/>
      </c>
      <c r="G166" s="12">
        <f>IF($B166="","",$C166+30)</f>
        <v/>
      </c>
      <c r="H166" s="10">
        <f>IF($B166="","",SUMIFS(Payments!$E$5:$E$1004,Payments!$D$5:$D$1004,$B166))</f>
        <v/>
      </c>
      <c r="I166" s="10">
        <f>IF($B166="","",$F166-$H166)</f>
        <v/>
      </c>
      <c r="J166" s="7">
        <f>IF($B166="","",IF($I166&lt;=0,"Paid",IF($G166&lt;Settings!$C$6,"Overdue","Open")))</f>
        <v/>
      </c>
    </row>
    <row r="167" spans="3:10">
      <c r="C167" s="4"/>
      <c r="E167" s="7">
        <f>IF($B167="","",VLOOKUP($D167,Orders!$B$5:$F$1004,5,FALSE))</f>
        <v/>
      </c>
      <c r="F167" s="10">
        <f>IF($B167="","",VLOOKUP($D167,Orders!$B$5:$G$1004,6,FALSE))</f>
        <v/>
      </c>
      <c r="G167" s="12">
        <f>IF($B167="","",$C167+30)</f>
        <v/>
      </c>
      <c r="H167" s="10">
        <f>IF($B167="","",SUMIFS(Payments!$E$5:$E$1004,Payments!$D$5:$D$1004,$B167))</f>
        <v/>
      </c>
      <c r="I167" s="10">
        <f>IF($B167="","",$F167-$H167)</f>
        <v/>
      </c>
      <c r="J167" s="7">
        <f>IF($B167="","",IF($I167&lt;=0,"Paid",IF($G167&lt;Settings!$C$6,"Overdue","Open")))</f>
        <v/>
      </c>
    </row>
    <row r="168" spans="3:10">
      <c r="C168" s="4"/>
      <c r="E168" s="7">
        <f>IF($B168="","",VLOOKUP($D168,Orders!$B$5:$F$1004,5,FALSE))</f>
        <v/>
      </c>
      <c r="F168" s="10">
        <f>IF($B168="","",VLOOKUP($D168,Orders!$B$5:$G$1004,6,FALSE))</f>
        <v/>
      </c>
      <c r="G168" s="12">
        <f>IF($B168="","",$C168+30)</f>
        <v/>
      </c>
      <c r="H168" s="10">
        <f>IF($B168="","",SUMIFS(Payments!$E$5:$E$1004,Payments!$D$5:$D$1004,$B168))</f>
        <v/>
      </c>
      <c r="I168" s="10">
        <f>IF($B168="","",$F168-$H168)</f>
        <v/>
      </c>
      <c r="J168" s="7">
        <f>IF($B168="","",IF($I168&lt;=0,"Paid",IF($G168&lt;Settings!$C$6,"Overdue","Open")))</f>
        <v/>
      </c>
    </row>
    <row r="169" spans="3:10">
      <c r="C169" s="4"/>
      <c r="E169" s="7">
        <f>IF($B169="","",VLOOKUP($D169,Orders!$B$5:$F$1004,5,FALSE))</f>
        <v/>
      </c>
      <c r="F169" s="10">
        <f>IF($B169="","",VLOOKUP($D169,Orders!$B$5:$G$1004,6,FALSE))</f>
        <v/>
      </c>
      <c r="G169" s="12">
        <f>IF($B169="","",$C169+30)</f>
        <v/>
      </c>
      <c r="H169" s="10">
        <f>IF($B169="","",SUMIFS(Payments!$E$5:$E$1004,Payments!$D$5:$D$1004,$B169))</f>
        <v/>
      </c>
      <c r="I169" s="10">
        <f>IF($B169="","",$F169-$H169)</f>
        <v/>
      </c>
      <c r="J169" s="7">
        <f>IF($B169="","",IF($I169&lt;=0,"Paid",IF($G169&lt;Settings!$C$6,"Overdue","Open")))</f>
        <v/>
      </c>
    </row>
    <row r="170" spans="3:10">
      <c r="C170" s="4"/>
      <c r="E170" s="7">
        <f>IF($B170="","",VLOOKUP($D170,Orders!$B$5:$F$1004,5,FALSE))</f>
        <v/>
      </c>
      <c r="F170" s="10">
        <f>IF($B170="","",VLOOKUP($D170,Orders!$B$5:$G$1004,6,FALSE))</f>
        <v/>
      </c>
      <c r="G170" s="12">
        <f>IF($B170="","",$C170+30)</f>
        <v/>
      </c>
      <c r="H170" s="10">
        <f>IF($B170="","",SUMIFS(Payments!$E$5:$E$1004,Payments!$D$5:$D$1004,$B170))</f>
        <v/>
      </c>
      <c r="I170" s="10">
        <f>IF($B170="","",$F170-$H170)</f>
        <v/>
      </c>
      <c r="J170" s="7">
        <f>IF($B170="","",IF($I170&lt;=0,"Paid",IF($G170&lt;Settings!$C$6,"Overdue","Open")))</f>
        <v/>
      </c>
    </row>
    <row r="171" spans="3:10">
      <c r="C171" s="4"/>
      <c r="E171" s="7">
        <f>IF($B171="","",VLOOKUP($D171,Orders!$B$5:$F$1004,5,FALSE))</f>
        <v/>
      </c>
      <c r="F171" s="10">
        <f>IF($B171="","",VLOOKUP($D171,Orders!$B$5:$G$1004,6,FALSE))</f>
        <v/>
      </c>
      <c r="G171" s="12">
        <f>IF($B171="","",$C171+30)</f>
        <v/>
      </c>
      <c r="H171" s="10">
        <f>IF($B171="","",SUMIFS(Payments!$E$5:$E$1004,Payments!$D$5:$D$1004,$B171))</f>
        <v/>
      </c>
      <c r="I171" s="10">
        <f>IF($B171="","",$F171-$H171)</f>
        <v/>
      </c>
      <c r="J171" s="7">
        <f>IF($B171="","",IF($I171&lt;=0,"Paid",IF($G171&lt;Settings!$C$6,"Overdue","Open")))</f>
        <v/>
      </c>
    </row>
    <row r="172" spans="3:10">
      <c r="C172" s="4"/>
      <c r="E172" s="7">
        <f>IF($B172="","",VLOOKUP($D172,Orders!$B$5:$F$1004,5,FALSE))</f>
        <v/>
      </c>
      <c r="F172" s="10">
        <f>IF($B172="","",VLOOKUP($D172,Orders!$B$5:$G$1004,6,FALSE))</f>
        <v/>
      </c>
      <c r="G172" s="12">
        <f>IF($B172="","",$C172+30)</f>
        <v/>
      </c>
      <c r="H172" s="10">
        <f>IF($B172="","",SUMIFS(Payments!$E$5:$E$1004,Payments!$D$5:$D$1004,$B172))</f>
        <v/>
      </c>
      <c r="I172" s="10">
        <f>IF($B172="","",$F172-$H172)</f>
        <v/>
      </c>
      <c r="J172" s="7">
        <f>IF($B172="","",IF($I172&lt;=0,"Paid",IF($G172&lt;Settings!$C$6,"Overdue","Open")))</f>
        <v/>
      </c>
    </row>
    <row r="173" spans="3:10">
      <c r="C173" s="4"/>
      <c r="E173" s="7">
        <f>IF($B173="","",VLOOKUP($D173,Orders!$B$5:$F$1004,5,FALSE))</f>
        <v/>
      </c>
      <c r="F173" s="10">
        <f>IF($B173="","",VLOOKUP($D173,Orders!$B$5:$G$1004,6,FALSE))</f>
        <v/>
      </c>
      <c r="G173" s="12">
        <f>IF($B173="","",$C173+30)</f>
        <v/>
      </c>
      <c r="H173" s="10">
        <f>IF($B173="","",SUMIFS(Payments!$E$5:$E$1004,Payments!$D$5:$D$1004,$B173))</f>
        <v/>
      </c>
      <c r="I173" s="10">
        <f>IF($B173="","",$F173-$H173)</f>
        <v/>
      </c>
      <c r="J173" s="7">
        <f>IF($B173="","",IF($I173&lt;=0,"Paid",IF($G173&lt;Settings!$C$6,"Overdue","Open")))</f>
        <v/>
      </c>
    </row>
    <row r="174" spans="3:10">
      <c r="C174" s="4"/>
      <c r="E174" s="7">
        <f>IF($B174="","",VLOOKUP($D174,Orders!$B$5:$F$1004,5,FALSE))</f>
        <v/>
      </c>
      <c r="F174" s="10">
        <f>IF($B174="","",VLOOKUP($D174,Orders!$B$5:$G$1004,6,FALSE))</f>
        <v/>
      </c>
      <c r="G174" s="12">
        <f>IF($B174="","",$C174+30)</f>
        <v/>
      </c>
      <c r="H174" s="10">
        <f>IF($B174="","",SUMIFS(Payments!$E$5:$E$1004,Payments!$D$5:$D$1004,$B174))</f>
        <v/>
      </c>
      <c r="I174" s="10">
        <f>IF($B174="","",$F174-$H174)</f>
        <v/>
      </c>
      <c r="J174" s="7">
        <f>IF($B174="","",IF($I174&lt;=0,"Paid",IF($G174&lt;Settings!$C$6,"Overdue","Open")))</f>
        <v/>
      </c>
    </row>
    <row r="175" spans="3:10">
      <c r="C175" s="4"/>
      <c r="E175" s="7">
        <f>IF($B175="","",VLOOKUP($D175,Orders!$B$5:$F$1004,5,FALSE))</f>
        <v/>
      </c>
      <c r="F175" s="10">
        <f>IF($B175="","",VLOOKUP($D175,Orders!$B$5:$G$1004,6,FALSE))</f>
        <v/>
      </c>
      <c r="G175" s="12">
        <f>IF($B175="","",$C175+30)</f>
        <v/>
      </c>
      <c r="H175" s="10">
        <f>IF($B175="","",SUMIFS(Payments!$E$5:$E$1004,Payments!$D$5:$D$1004,$B175))</f>
        <v/>
      </c>
      <c r="I175" s="10">
        <f>IF($B175="","",$F175-$H175)</f>
        <v/>
      </c>
      <c r="J175" s="7">
        <f>IF($B175="","",IF($I175&lt;=0,"Paid",IF($G175&lt;Settings!$C$6,"Overdue","Open")))</f>
        <v/>
      </c>
    </row>
    <row r="176" spans="3:10">
      <c r="C176" s="4"/>
      <c r="E176" s="7">
        <f>IF($B176="","",VLOOKUP($D176,Orders!$B$5:$F$1004,5,FALSE))</f>
        <v/>
      </c>
      <c r="F176" s="10">
        <f>IF($B176="","",VLOOKUP($D176,Orders!$B$5:$G$1004,6,FALSE))</f>
        <v/>
      </c>
      <c r="G176" s="12">
        <f>IF($B176="","",$C176+30)</f>
        <v/>
      </c>
      <c r="H176" s="10">
        <f>IF($B176="","",SUMIFS(Payments!$E$5:$E$1004,Payments!$D$5:$D$1004,$B176))</f>
        <v/>
      </c>
      <c r="I176" s="10">
        <f>IF($B176="","",$F176-$H176)</f>
        <v/>
      </c>
      <c r="J176" s="7">
        <f>IF($B176="","",IF($I176&lt;=0,"Paid",IF($G176&lt;Settings!$C$6,"Overdue","Open")))</f>
        <v/>
      </c>
    </row>
    <row r="177" spans="3:10">
      <c r="C177" s="4"/>
      <c r="E177" s="7">
        <f>IF($B177="","",VLOOKUP($D177,Orders!$B$5:$F$1004,5,FALSE))</f>
        <v/>
      </c>
      <c r="F177" s="10">
        <f>IF($B177="","",VLOOKUP($D177,Orders!$B$5:$G$1004,6,FALSE))</f>
        <v/>
      </c>
      <c r="G177" s="12">
        <f>IF($B177="","",$C177+30)</f>
        <v/>
      </c>
      <c r="H177" s="10">
        <f>IF($B177="","",SUMIFS(Payments!$E$5:$E$1004,Payments!$D$5:$D$1004,$B177))</f>
        <v/>
      </c>
      <c r="I177" s="10">
        <f>IF($B177="","",$F177-$H177)</f>
        <v/>
      </c>
      <c r="J177" s="7">
        <f>IF($B177="","",IF($I177&lt;=0,"Paid",IF($G177&lt;Settings!$C$6,"Overdue","Open")))</f>
        <v/>
      </c>
    </row>
    <row r="178" spans="3:10">
      <c r="C178" s="4"/>
      <c r="E178" s="7">
        <f>IF($B178="","",VLOOKUP($D178,Orders!$B$5:$F$1004,5,FALSE))</f>
        <v/>
      </c>
      <c r="F178" s="10">
        <f>IF($B178="","",VLOOKUP($D178,Orders!$B$5:$G$1004,6,FALSE))</f>
        <v/>
      </c>
      <c r="G178" s="12">
        <f>IF($B178="","",$C178+30)</f>
        <v/>
      </c>
      <c r="H178" s="10">
        <f>IF($B178="","",SUMIFS(Payments!$E$5:$E$1004,Payments!$D$5:$D$1004,$B178))</f>
        <v/>
      </c>
      <c r="I178" s="10">
        <f>IF($B178="","",$F178-$H178)</f>
        <v/>
      </c>
      <c r="J178" s="7">
        <f>IF($B178="","",IF($I178&lt;=0,"Paid",IF($G178&lt;Settings!$C$6,"Overdue","Open")))</f>
        <v/>
      </c>
    </row>
    <row r="179" spans="3:10">
      <c r="C179" s="4"/>
      <c r="E179" s="7">
        <f>IF($B179="","",VLOOKUP($D179,Orders!$B$5:$F$1004,5,FALSE))</f>
        <v/>
      </c>
      <c r="F179" s="10">
        <f>IF($B179="","",VLOOKUP($D179,Orders!$B$5:$G$1004,6,FALSE))</f>
        <v/>
      </c>
      <c r="G179" s="12">
        <f>IF($B179="","",$C179+30)</f>
        <v/>
      </c>
      <c r="H179" s="10">
        <f>IF($B179="","",SUMIFS(Payments!$E$5:$E$1004,Payments!$D$5:$D$1004,$B179))</f>
        <v/>
      </c>
      <c r="I179" s="10">
        <f>IF($B179="","",$F179-$H179)</f>
        <v/>
      </c>
      <c r="J179" s="7">
        <f>IF($B179="","",IF($I179&lt;=0,"Paid",IF($G179&lt;Settings!$C$6,"Overdue","Open")))</f>
        <v/>
      </c>
    </row>
    <row r="180" spans="3:10">
      <c r="C180" s="4"/>
      <c r="E180" s="7">
        <f>IF($B180="","",VLOOKUP($D180,Orders!$B$5:$F$1004,5,FALSE))</f>
        <v/>
      </c>
      <c r="F180" s="10">
        <f>IF($B180="","",VLOOKUP($D180,Orders!$B$5:$G$1004,6,FALSE))</f>
        <v/>
      </c>
      <c r="G180" s="12">
        <f>IF($B180="","",$C180+30)</f>
        <v/>
      </c>
      <c r="H180" s="10">
        <f>IF($B180="","",SUMIFS(Payments!$E$5:$E$1004,Payments!$D$5:$D$1004,$B180))</f>
        <v/>
      </c>
      <c r="I180" s="10">
        <f>IF($B180="","",$F180-$H180)</f>
        <v/>
      </c>
      <c r="J180" s="7">
        <f>IF($B180="","",IF($I180&lt;=0,"Paid",IF($G180&lt;Settings!$C$6,"Overdue","Open")))</f>
        <v/>
      </c>
    </row>
    <row r="181" spans="3:10">
      <c r="C181" s="4"/>
      <c r="E181" s="7">
        <f>IF($B181="","",VLOOKUP($D181,Orders!$B$5:$F$1004,5,FALSE))</f>
        <v/>
      </c>
      <c r="F181" s="10">
        <f>IF($B181="","",VLOOKUP($D181,Orders!$B$5:$G$1004,6,FALSE))</f>
        <v/>
      </c>
      <c r="G181" s="12">
        <f>IF($B181="","",$C181+30)</f>
        <v/>
      </c>
      <c r="H181" s="10">
        <f>IF($B181="","",SUMIFS(Payments!$E$5:$E$1004,Payments!$D$5:$D$1004,$B181))</f>
        <v/>
      </c>
      <c r="I181" s="10">
        <f>IF($B181="","",$F181-$H181)</f>
        <v/>
      </c>
      <c r="J181" s="7">
        <f>IF($B181="","",IF($I181&lt;=0,"Paid",IF($G181&lt;Settings!$C$6,"Overdue","Open")))</f>
        <v/>
      </c>
    </row>
    <row r="182" spans="3:10">
      <c r="C182" s="4"/>
      <c r="E182" s="7">
        <f>IF($B182="","",VLOOKUP($D182,Orders!$B$5:$F$1004,5,FALSE))</f>
        <v/>
      </c>
      <c r="F182" s="10">
        <f>IF($B182="","",VLOOKUP($D182,Orders!$B$5:$G$1004,6,FALSE))</f>
        <v/>
      </c>
      <c r="G182" s="12">
        <f>IF($B182="","",$C182+30)</f>
        <v/>
      </c>
      <c r="H182" s="10">
        <f>IF($B182="","",SUMIFS(Payments!$E$5:$E$1004,Payments!$D$5:$D$1004,$B182))</f>
        <v/>
      </c>
      <c r="I182" s="10">
        <f>IF($B182="","",$F182-$H182)</f>
        <v/>
      </c>
      <c r="J182" s="7">
        <f>IF($B182="","",IF($I182&lt;=0,"Paid",IF($G182&lt;Settings!$C$6,"Overdue","Open")))</f>
        <v/>
      </c>
    </row>
    <row r="183" spans="3:10">
      <c r="C183" s="4"/>
      <c r="E183" s="7">
        <f>IF($B183="","",VLOOKUP($D183,Orders!$B$5:$F$1004,5,FALSE))</f>
        <v/>
      </c>
      <c r="F183" s="10">
        <f>IF($B183="","",VLOOKUP($D183,Orders!$B$5:$G$1004,6,FALSE))</f>
        <v/>
      </c>
      <c r="G183" s="12">
        <f>IF($B183="","",$C183+30)</f>
        <v/>
      </c>
      <c r="H183" s="10">
        <f>IF($B183="","",SUMIFS(Payments!$E$5:$E$1004,Payments!$D$5:$D$1004,$B183))</f>
        <v/>
      </c>
      <c r="I183" s="10">
        <f>IF($B183="","",$F183-$H183)</f>
        <v/>
      </c>
      <c r="J183" s="7">
        <f>IF($B183="","",IF($I183&lt;=0,"Paid",IF($G183&lt;Settings!$C$6,"Overdue","Open")))</f>
        <v/>
      </c>
    </row>
    <row r="184" spans="3:10">
      <c r="C184" s="4"/>
      <c r="E184" s="7">
        <f>IF($B184="","",VLOOKUP($D184,Orders!$B$5:$F$1004,5,FALSE))</f>
        <v/>
      </c>
      <c r="F184" s="10">
        <f>IF($B184="","",VLOOKUP($D184,Orders!$B$5:$G$1004,6,FALSE))</f>
        <v/>
      </c>
      <c r="G184" s="12">
        <f>IF($B184="","",$C184+30)</f>
        <v/>
      </c>
      <c r="H184" s="10">
        <f>IF($B184="","",SUMIFS(Payments!$E$5:$E$1004,Payments!$D$5:$D$1004,$B184))</f>
        <v/>
      </c>
      <c r="I184" s="10">
        <f>IF($B184="","",$F184-$H184)</f>
        <v/>
      </c>
      <c r="J184" s="7">
        <f>IF($B184="","",IF($I184&lt;=0,"Paid",IF($G184&lt;Settings!$C$6,"Overdue","Open")))</f>
        <v/>
      </c>
    </row>
    <row r="185" spans="3:10">
      <c r="C185" s="4"/>
      <c r="E185" s="7">
        <f>IF($B185="","",VLOOKUP($D185,Orders!$B$5:$F$1004,5,FALSE))</f>
        <v/>
      </c>
      <c r="F185" s="10">
        <f>IF($B185="","",VLOOKUP($D185,Orders!$B$5:$G$1004,6,FALSE))</f>
        <v/>
      </c>
      <c r="G185" s="12">
        <f>IF($B185="","",$C185+30)</f>
        <v/>
      </c>
      <c r="H185" s="10">
        <f>IF($B185="","",SUMIFS(Payments!$E$5:$E$1004,Payments!$D$5:$D$1004,$B185))</f>
        <v/>
      </c>
      <c r="I185" s="10">
        <f>IF($B185="","",$F185-$H185)</f>
        <v/>
      </c>
      <c r="J185" s="7">
        <f>IF($B185="","",IF($I185&lt;=0,"Paid",IF($G185&lt;Settings!$C$6,"Overdue","Open")))</f>
        <v/>
      </c>
    </row>
    <row r="186" spans="3:10">
      <c r="C186" s="4"/>
      <c r="E186" s="7">
        <f>IF($B186="","",VLOOKUP($D186,Orders!$B$5:$F$1004,5,FALSE))</f>
        <v/>
      </c>
      <c r="F186" s="10">
        <f>IF($B186="","",VLOOKUP($D186,Orders!$B$5:$G$1004,6,FALSE))</f>
        <v/>
      </c>
      <c r="G186" s="12">
        <f>IF($B186="","",$C186+30)</f>
        <v/>
      </c>
      <c r="H186" s="10">
        <f>IF($B186="","",SUMIFS(Payments!$E$5:$E$1004,Payments!$D$5:$D$1004,$B186))</f>
        <v/>
      </c>
      <c r="I186" s="10">
        <f>IF($B186="","",$F186-$H186)</f>
        <v/>
      </c>
      <c r="J186" s="7">
        <f>IF($B186="","",IF($I186&lt;=0,"Paid",IF($G186&lt;Settings!$C$6,"Overdue","Open")))</f>
        <v/>
      </c>
    </row>
    <row r="187" spans="3:10">
      <c r="C187" s="4"/>
      <c r="E187" s="7">
        <f>IF($B187="","",VLOOKUP($D187,Orders!$B$5:$F$1004,5,FALSE))</f>
        <v/>
      </c>
      <c r="F187" s="10">
        <f>IF($B187="","",VLOOKUP($D187,Orders!$B$5:$G$1004,6,FALSE))</f>
        <v/>
      </c>
      <c r="G187" s="12">
        <f>IF($B187="","",$C187+30)</f>
        <v/>
      </c>
      <c r="H187" s="10">
        <f>IF($B187="","",SUMIFS(Payments!$E$5:$E$1004,Payments!$D$5:$D$1004,$B187))</f>
        <v/>
      </c>
      <c r="I187" s="10">
        <f>IF($B187="","",$F187-$H187)</f>
        <v/>
      </c>
      <c r="J187" s="7">
        <f>IF($B187="","",IF($I187&lt;=0,"Paid",IF($G187&lt;Settings!$C$6,"Overdue","Open")))</f>
        <v/>
      </c>
    </row>
    <row r="188" spans="3:10">
      <c r="C188" s="4"/>
      <c r="E188" s="7">
        <f>IF($B188="","",VLOOKUP($D188,Orders!$B$5:$F$1004,5,FALSE))</f>
        <v/>
      </c>
      <c r="F188" s="10">
        <f>IF($B188="","",VLOOKUP($D188,Orders!$B$5:$G$1004,6,FALSE))</f>
        <v/>
      </c>
      <c r="G188" s="12">
        <f>IF($B188="","",$C188+30)</f>
        <v/>
      </c>
      <c r="H188" s="10">
        <f>IF($B188="","",SUMIFS(Payments!$E$5:$E$1004,Payments!$D$5:$D$1004,$B188))</f>
        <v/>
      </c>
      <c r="I188" s="10">
        <f>IF($B188="","",$F188-$H188)</f>
        <v/>
      </c>
      <c r="J188" s="7">
        <f>IF($B188="","",IF($I188&lt;=0,"Paid",IF($G188&lt;Settings!$C$6,"Overdue","Open")))</f>
        <v/>
      </c>
    </row>
    <row r="189" spans="3:10">
      <c r="C189" s="4"/>
      <c r="E189" s="7">
        <f>IF($B189="","",VLOOKUP($D189,Orders!$B$5:$F$1004,5,FALSE))</f>
        <v/>
      </c>
      <c r="F189" s="10">
        <f>IF($B189="","",VLOOKUP($D189,Orders!$B$5:$G$1004,6,FALSE))</f>
        <v/>
      </c>
      <c r="G189" s="12">
        <f>IF($B189="","",$C189+30)</f>
        <v/>
      </c>
      <c r="H189" s="10">
        <f>IF($B189="","",SUMIFS(Payments!$E$5:$E$1004,Payments!$D$5:$D$1004,$B189))</f>
        <v/>
      </c>
      <c r="I189" s="10">
        <f>IF($B189="","",$F189-$H189)</f>
        <v/>
      </c>
      <c r="J189" s="7">
        <f>IF($B189="","",IF($I189&lt;=0,"Paid",IF($G189&lt;Settings!$C$6,"Overdue","Open")))</f>
        <v/>
      </c>
    </row>
    <row r="190" spans="3:10">
      <c r="C190" s="4"/>
      <c r="E190" s="7">
        <f>IF($B190="","",VLOOKUP($D190,Orders!$B$5:$F$1004,5,FALSE))</f>
        <v/>
      </c>
      <c r="F190" s="10">
        <f>IF($B190="","",VLOOKUP($D190,Orders!$B$5:$G$1004,6,FALSE))</f>
        <v/>
      </c>
      <c r="G190" s="12">
        <f>IF($B190="","",$C190+30)</f>
        <v/>
      </c>
      <c r="H190" s="10">
        <f>IF($B190="","",SUMIFS(Payments!$E$5:$E$1004,Payments!$D$5:$D$1004,$B190))</f>
        <v/>
      </c>
      <c r="I190" s="10">
        <f>IF($B190="","",$F190-$H190)</f>
        <v/>
      </c>
      <c r="J190" s="7">
        <f>IF($B190="","",IF($I190&lt;=0,"Paid",IF($G190&lt;Settings!$C$6,"Overdue","Open")))</f>
        <v/>
      </c>
    </row>
    <row r="191" spans="3:10">
      <c r="C191" s="4"/>
      <c r="E191" s="7">
        <f>IF($B191="","",VLOOKUP($D191,Orders!$B$5:$F$1004,5,FALSE))</f>
        <v/>
      </c>
      <c r="F191" s="10">
        <f>IF($B191="","",VLOOKUP($D191,Orders!$B$5:$G$1004,6,FALSE))</f>
        <v/>
      </c>
      <c r="G191" s="12">
        <f>IF($B191="","",$C191+30)</f>
        <v/>
      </c>
      <c r="H191" s="10">
        <f>IF($B191="","",SUMIFS(Payments!$E$5:$E$1004,Payments!$D$5:$D$1004,$B191))</f>
        <v/>
      </c>
      <c r="I191" s="10">
        <f>IF($B191="","",$F191-$H191)</f>
        <v/>
      </c>
      <c r="J191" s="7">
        <f>IF($B191="","",IF($I191&lt;=0,"Paid",IF($G191&lt;Settings!$C$6,"Overdue","Open")))</f>
        <v/>
      </c>
    </row>
    <row r="192" spans="3:10">
      <c r="C192" s="4"/>
      <c r="E192" s="7">
        <f>IF($B192="","",VLOOKUP($D192,Orders!$B$5:$F$1004,5,FALSE))</f>
        <v/>
      </c>
      <c r="F192" s="10">
        <f>IF($B192="","",VLOOKUP($D192,Orders!$B$5:$G$1004,6,FALSE))</f>
        <v/>
      </c>
      <c r="G192" s="12">
        <f>IF($B192="","",$C192+30)</f>
        <v/>
      </c>
      <c r="H192" s="10">
        <f>IF($B192="","",SUMIFS(Payments!$E$5:$E$1004,Payments!$D$5:$D$1004,$B192))</f>
        <v/>
      </c>
      <c r="I192" s="10">
        <f>IF($B192="","",$F192-$H192)</f>
        <v/>
      </c>
      <c r="J192" s="7">
        <f>IF($B192="","",IF($I192&lt;=0,"Paid",IF($G192&lt;Settings!$C$6,"Overdue","Open")))</f>
        <v/>
      </c>
    </row>
    <row r="193" spans="3:10">
      <c r="C193" s="4"/>
      <c r="E193" s="7">
        <f>IF($B193="","",VLOOKUP($D193,Orders!$B$5:$F$1004,5,FALSE))</f>
        <v/>
      </c>
      <c r="F193" s="10">
        <f>IF($B193="","",VLOOKUP($D193,Orders!$B$5:$G$1004,6,FALSE))</f>
        <v/>
      </c>
      <c r="G193" s="12">
        <f>IF($B193="","",$C193+30)</f>
        <v/>
      </c>
      <c r="H193" s="10">
        <f>IF($B193="","",SUMIFS(Payments!$E$5:$E$1004,Payments!$D$5:$D$1004,$B193))</f>
        <v/>
      </c>
      <c r="I193" s="10">
        <f>IF($B193="","",$F193-$H193)</f>
        <v/>
      </c>
      <c r="J193" s="7">
        <f>IF($B193="","",IF($I193&lt;=0,"Paid",IF($G193&lt;Settings!$C$6,"Overdue","Open")))</f>
        <v/>
      </c>
    </row>
    <row r="194" spans="3:10">
      <c r="C194" s="4"/>
      <c r="E194" s="7">
        <f>IF($B194="","",VLOOKUP($D194,Orders!$B$5:$F$1004,5,FALSE))</f>
        <v/>
      </c>
      <c r="F194" s="10">
        <f>IF($B194="","",VLOOKUP($D194,Orders!$B$5:$G$1004,6,FALSE))</f>
        <v/>
      </c>
      <c r="G194" s="12">
        <f>IF($B194="","",$C194+30)</f>
        <v/>
      </c>
      <c r="H194" s="10">
        <f>IF($B194="","",SUMIFS(Payments!$E$5:$E$1004,Payments!$D$5:$D$1004,$B194))</f>
        <v/>
      </c>
      <c r="I194" s="10">
        <f>IF($B194="","",$F194-$H194)</f>
        <v/>
      </c>
      <c r="J194" s="7">
        <f>IF($B194="","",IF($I194&lt;=0,"Paid",IF($G194&lt;Settings!$C$6,"Overdue","Open")))</f>
        <v/>
      </c>
    </row>
    <row r="195" spans="3:10">
      <c r="C195" s="4"/>
      <c r="E195" s="7">
        <f>IF($B195="","",VLOOKUP($D195,Orders!$B$5:$F$1004,5,FALSE))</f>
        <v/>
      </c>
      <c r="F195" s="10">
        <f>IF($B195="","",VLOOKUP($D195,Orders!$B$5:$G$1004,6,FALSE))</f>
        <v/>
      </c>
      <c r="G195" s="12">
        <f>IF($B195="","",$C195+30)</f>
        <v/>
      </c>
      <c r="H195" s="10">
        <f>IF($B195="","",SUMIFS(Payments!$E$5:$E$1004,Payments!$D$5:$D$1004,$B195))</f>
        <v/>
      </c>
      <c r="I195" s="10">
        <f>IF($B195="","",$F195-$H195)</f>
        <v/>
      </c>
      <c r="J195" s="7">
        <f>IF($B195="","",IF($I195&lt;=0,"Paid",IF($G195&lt;Settings!$C$6,"Overdue","Open")))</f>
        <v/>
      </c>
    </row>
    <row r="196" spans="3:10">
      <c r="C196" s="4"/>
      <c r="E196" s="7">
        <f>IF($B196="","",VLOOKUP($D196,Orders!$B$5:$F$1004,5,FALSE))</f>
        <v/>
      </c>
      <c r="F196" s="10">
        <f>IF($B196="","",VLOOKUP($D196,Orders!$B$5:$G$1004,6,FALSE))</f>
        <v/>
      </c>
      <c r="G196" s="12">
        <f>IF($B196="","",$C196+30)</f>
        <v/>
      </c>
      <c r="H196" s="10">
        <f>IF($B196="","",SUMIFS(Payments!$E$5:$E$1004,Payments!$D$5:$D$1004,$B196))</f>
        <v/>
      </c>
      <c r="I196" s="10">
        <f>IF($B196="","",$F196-$H196)</f>
        <v/>
      </c>
      <c r="J196" s="7">
        <f>IF($B196="","",IF($I196&lt;=0,"Paid",IF($G196&lt;Settings!$C$6,"Overdue","Open")))</f>
        <v/>
      </c>
    </row>
    <row r="197" spans="3:10">
      <c r="C197" s="4"/>
      <c r="E197" s="7">
        <f>IF($B197="","",VLOOKUP($D197,Orders!$B$5:$F$1004,5,FALSE))</f>
        <v/>
      </c>
      <c r="F197" s="10">
        <f>IF($B197="","",VLOOKUP($D197,Orders!$B$5:$G$1004,6,FALSE))</f>
        <v/>
      </c>
      <c r="G197" s="12">
        <f>IF($B197="","",$C197+30)</f>
        <v/>
      </c>
      <c r="H197" s="10">
        <f>IF($B197="","",SUMIFS(Payments!$E$5:$E$1004,Payments!$D$5:$D$1004,$B197))</f>
        <v/>
      </c>
      <c r="I197" s="10">
        <f>IF($B197="","",$F197-$H197)</f>
        <v/>
      </c>
      <c r="J197" s="7">
        <f>IF($B197="","",IF($I197&lt;=0,"Paid",IF($G197&lt;Settings!$C$6,"Overdue","Open")))</f>
        <v/>
      </c>
    </row>
    <row r="198" spans="3:10">
      <c r="C198" s="4"/>
      <c r="E198" s="7">
        <f>IF($B198="","",VLOOKUP($D198,Orders!$B$5:$F$1004,5,FALSE))</f>
        <v/>
      </c>
      <c r="F198" s="10">
        <f>IF($B198="","",VLOOKUP($D198,Orders!$B$5:$G$1004,6,FALSE))</f>
        <v/>
      </c>
      <c r="G198" s="12">
        <f>IF($B198="","",$C198+30)</f>
        <v/>
      </c>
      <c r="H198" s="10">
        <f>IF($B198="","",SUMIFS(Payments!$E$5:$E$1004,Payments!$D$5:$D$1004,$B198))</f>
        <v/>
      </c>
      <c r="I198" s="10">
        <f>IF($B198="","",$F198-$H198)</f>
        <v/>
      </c>
      <c r="J198" s="7">
        <f>IF($B198="","",IF($I198&lt;=0,"Paid",IF($G198&lt;Settings!$C$6,"Overdue","Open")))</f>
        <v/>
      </c>
    </row>
    <row r="199" spans="3:10">
      <c r="C199" s="4"/>
      <c r="E199" s="7">
        <f>IF($B199="","",VLOOKUP($D199,Orders!$B$5:$F$1004,5,FALSE))</f>
        <v/>
      </c>
      <c r="F199" s="10">
        <f>IF($B199="","",VLOOKUP($D199,Orders!$B$5:$G$1004,6,FALSE))</f>
        <v/>
      </c>
      <c r="G199" s="12">
        <f>IF($B199="","",$C199+30)</f>
        <v/>
      </c>
      <c r="H199" s="10">
        <f>IF($B199="","",SUMIFS(Payments!$E$5:$E$1004,Payments!$D$5:$D$1004,$B199))</f>
        <v/>
      </c>
      <c r="I199" s="10">
        <f>IF($B199="","",$F199-$H199)</f>
        <v/>
      </c>
      <c r="J199" s="7">
        <f>IF($B199="","",IF($I199&lt;=0,"Paid",IF($G199&lt;Settings!$C$6,"Overdue","Open")))</f>
        <v/>
      </c>
    </row>
    <row r="200" spans="3:10">
      <c r="C200" s="4"/>
      <c r="E200" s="7">
        <f>IF($B200="","",VLOOKUP($D200,Orders!$B$5:$F$1004,5,FALSE))</f>
        <v/>
      </c>
      <c r="F200" s="10">
        <f>IF($B200="","",VLOOKUP($D200,Orders!$B$5:$G$1004,6,FALSE))</f>
        <v/>
      </c>
      <c r="G200" s="12">
        <f>IF($B200="","",$C200+30)</f>
        <v/>
      </c>
      <c r="H200" s="10">
        <f>IF($B200="","",SUMIFS(Payments!$E$5:$E$1004,Payments!$D$5:$D$1004,$B200))</f>
        <v/>
      </c>
      <c r="I200" s="10">
        <f>IF($B200="","",$F200-$H200)</f>
        <v/>
      </c>
      <c r="J200" s="7">
        <f>IF($B200="","",IF($I200&lt;=0,"Paid",IF($G200&lt;Settings!$C$6,"Overdue","Open")))</f>
        <v/>
      </c>
    </row>
    <row r="201" spans="3:10">
      <c r="C201" s="4"/>
      <c r="E201" s="7">
        <f>IF($B201="","",VLOOKUP($D201,Orders!$B$5:$F$1004,5,FALSE))</f>
        <v/>
      </c>
      <c r="F201" s="10">
        <f>IF($B201="","",VLOOKUP($D201,Orders!$B$5:$G$1004,6,FALSE))</f>
        <v/>
      </c>
      <c r="G201" s="12">
        <f>IF($B201="","",$C201+30)</f>
        <v/>
      </c>
      <c r="H201" s="10">
        <f>IF($B201="","",SUMIFS(Payments!$E$5:$E$1004,Payments!$D$5:$D$1004,$B201))</f>
        <v/>
      </c>
      <c r="I201" s="10">
        <f>IF($B201="","",$F201-$H201)</f>
        <v/>
      </c>
      <c r="J201" s="7">
        <f>IF($B201="","",IF($I201&lt;=0,"Paid",IF($G201&lt;Settings!$C$6,"Overdue","Open")))</f>
        <v/>
      </c>
    </row>
    <row r="202" spans="3:10">
      <c r="C202" s="4"/>
      <c r="E202" s="7">
        <f>IF($B202="","",VLOOKUP($D202,Orders!$B$5:$F$1004,5,FALSE))</f>
        <v/>
      </c>
      <c r="F202" s="10">
        <f>IF($B202="","",VLOOKUP($D202,Orders!$B$5:$G$1004,6,FALSE))</f>
        <v/>
      </c>
      <c r="G202" s="12">
        <f>IF($B202="","",$C202+30)</f>
        <v/>
      </c>
      <c r="H202" s="10">
        <f>IF($B202="","",SUMIFS(Payments!$E$5:$E$1004,Payments!$D$5:$D$1004,$B202))</f>
        <v/>
      </c>
      <c r="I202" s="10">
        <f>IF($B202="","",$F202-$H202)</f>
        <v/>
      </c>
      <c r="J202" s="7">
        <f>IF($B202="","",IF($I202&lt;=0,"Paid",IF($G202&lt;Settings!$C$6,"Overdue","Open")))</f>
        <v/>
      </c>
    </row>
    <row r="203" spans="3:10">
      <c r="C203" s="4"/>
      <c r="E203" s="7">
        <f>IF($B203="","",VLOOKUP($D203,Orders!$B$5:$F$1004,5,FALSE))</f>
        <v/>
      </c>
      <c r="F203" s="10">
        <f>IF($B203="","",VLOOKUP($D203,Orders!$B$5:$G$1004,6,FALSE))</f>
        <v/>
      </c>
      <c r="G203" s="12">
        <f>IF($B203="","",$C203+30)</f>
        <v/>
      </c>
      <c r="H203" s="10">
        <f>IF($B203="","",SUMIFS(Payments!$E$5:$E$1004,Payments!$D$5:$D$1004,$B203))</f>
        <v/>
      </c>
      <c r="I203" s="10">
        <f>IF($B203="","",$F203-$H203)</f>
        <v/>
      </c>
      <c r="J203" s="7">
        <f>IF($B203="","",IF($I203&lt;=0,"Paid",IF($G203&lt;Settings!$C$6,"Overdue","Open")))</f>
        <v/>
      </c>
    </row>
    <row r="204" spans="3:10">
      <c r="C204" s="4"/>
      <c r="E204" s="7">
        <f>IF($B204="","",VLOOKUP($D204,Orders!$B$5:$F$1004,5,FALSE))</f>
        <v/>
      </c>
      <c r="F204" s="10">
        <f>IF($B204="","",VLOOKUP($D204,Orders!$B$5:$G$1004,6,FALSE))</f>
        <v/>
      </c>
      <c r="G204" s="12">
        <f>IF($B204="","",$C204+30)</f>
        <v/>
      </c>
      <c r="H204" s="10">
        <f>IF($B204="","",SUMIFS(Payments!$E$5:$E$1004,Payments!$D$5:$D$1004,$B204))</f>
        <v/>
      </c>
      <c r="I204" s="10">
        <f>IF($B204="","",$F204-$H204)</f>
        <v/>
      </c>
      <c r="J204" s="7">
        <f>IF($B204="","",IF($I204&lt;=0,"Paid",IF($G204&lt;Settings!$C$6,"Overdue","Open")))</f>
        <v/>
      </c>
    </row>
  </sheetData>
  <autoFilter ref="B4:J205"/>
  <mergeCells count="1">
    <mergeCell ref="B2:J2"/>
  </mergeCells>
  <conditionalFormatting sqref="J5:J204">
    <cfRule type="cellIs" dxfId="0" priority="1" operator="equal">
      <formula>"Paid"</formula>
    </cfRule>
    <cfRule type="cellIs" dxfId="1" priority="2" operator="equal">
      <formula>"Overdue"</formula>
    </cfRule>
  </conditionalFormatting>
  <dataValidations count="1">
    <dataValidation type="list" allowBlank="1" showInputMessage="1" showErrorMessage="1" errorTitle="Invalid entry" error="Please pick a value from the list." promptTitle="Pick from the list" prompt="Values come from the register sheet." sqref="D5:D204">
      <formula1>Orders!$B$5:$B$104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2:G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2.7109375" customWidth="1"/>
    <col min="3" max="3" width="13.7109375" customWidth="1"/>
    <col min="4" max="5" width="12.7109375" customWidth="1"/>
    <col min="6" max="6" width="10.7109375" customWidth="1"/>
    <col min="7" max="7" width="46.7109375" customWidth="1"/>
  </cols>
  <sheetData>
    <row r="2" spans="2:7">
      <c r="B2" s="1" t="s">
        <v>210</v>
      </c>
      <c r="C2" s="1"/>
      <c r="D2" s="1"/>
      <c r="E2" s="1"/>
      <c r="F2" s="1"/>
      <c r="G2" s="1"/>
    </row>
    <row r="4" spans="2:7" ht="28" customHeight="1">
      <c r="B4" s="2" t="s">
        <v>211</v>
      </c>
      <c r="C4" s="2" t="s">
        <v>193</v>
      </c>
      <c r="D4" s="2" t="s">
        <v>206</v>
      </c>
      <c r="E4" s="2" t="s">
        <v>202</v>
      </c>
      <c r="F4" s="2" t="s">
        <v>212</v>
      </c>
      <c r="G4" s="2" t="s">
        <v>24</v>
      </c>
    </row>
  </sheetData>
  <autoFilter ref="B4:G205"/>
  <mergeCells count="1">
    <mergeCell ref="B2:G2"/>
  </mergeCells>
  <dataValidations count="2">
    <dataValidation type="list" allowBlank="1" showInputMessage="1" showErrorMessage="1" errorTitle="Invalid entry" error="Please pick a value from the list." promptTitle="Pick from the list" prompt="Values come from the register sheet." sqref="D5:D204">
      <formula1>Invoices!$B$5:$B$104</formula1>
    </dataValidation>
    <dataValidation type="list" allowBlank="1" showInputMessage="1" showErrorMessage="1" errorTitle="Invalid entry" error="Please pick a value from the list." sqref="F5:F204">
      <formula1>"Check,ACH,Card"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2:D17"/>
  <sheetViews>
    <sheetView workbookViewId="0"/>
  </sheetViews>
  <sheetFormatPr defaultRowHeight="15"/>
  <cols>
    <col min="2" max="2" width="32.7109375" customWidth="1"/>
    <col min="3" max="3" width="14.7109375" customWidth="1"/>
    <col min="4" max="4" width="64.7109375" customWidth="1"/>
  </cols>
  <sheetData>
    <row r="2" spans="2:4">
      <c r="B2" s="1" t="s">
        <v>213</v>
      </c>
      <c r="C2" s="1"/>
      <c r="D2" s="1"/>
    </row>
    <row r="4" spans="2:4" ht="28" customHeight="1">
      <c r="B4" s="2" t="s">
        <v>214</v>
      </c>
      <c r="C4" s="2" t="s">
        <v>23</v>
      </c>
      <c r="D4" s="2" t="s">
        <v>24</v>
      </c>
    </row>
    <row r="5" spans="2:4">
      <c r="B5" s="3" t="s">
        <v>215</v>
      </c>
      <c r="C5" s="11">
        <f>COUNTA(Opportunities!$G$5:$G$1004)-COUNTIF(Opportunities!$G$5:$G$1004,"Won")-COUNTIF(Opportunities!$G$5:$G$1004,"Lost")</f>
        <v>6</v>
      </c>
      <c r="D5" s="3" t="s">
        <v>216</v>
      </c>
    </row>
    <row r="6" spans="2:4">
      <c r="B6" s="3" t="s">
        <v>217</v>
      </c>
      <c r="C6" s="10">
        <f>SUM(Opportunities!$H$5:$H$1004)-SUMIF(Opportunities!$G$5:$G$1004,"Won",Opportunities!$H$5:$H$1004)-SUMIF(Opportunities!$G$5:$G$1004,"Lost",Opportunities!$H$5:$H$1004)</f>
        <v>74200</v>
      </c>
      <c r="D6" s="3" t="s">
        <v>218</v>
      </c>
    </row>
    <row r="7" spans="2:4">
      <c r="B7" s="3" t="s">
        <v>219</v>
      </c>
      <c r="C7" s="10">
        <f>SUM(Opportunities!$J$5:$J$1004)-SUMIF(Opportunities!$G$5:$G$1004,"Won",Opportunities!$J$5:$J$1004)-SUMIF(Opportunities!$G$5:$G$1004,"Lost",Opportunities!$J$5:$J$1004)</f>
        <v>31215.0</v>
      </c>
      <c r="D7" s="3" t="s">
        <v>220</v>
      </c>
    </row>
    <row r="8" spans="2:4">
      <c r="B8" s="3" t="s">
        <v>221</v>
      </c>
      <c r="C8" s="11">
        <f>COUNTIF(Opportunities!$G$5:$G$1004,"Won")</f>
        <v>5</v>
      </c>
      <c r="D8" s="3" t="s">
        <v>222</v>
      </c>
    </row>
    <row r="9" spans="2:4">
      <c r="B9" s="3" t="s">
        <v>223</v>
      </c>
      <c r="C9" s="10">
        <f>SUMIF(Opportunities!$G$5:$G$1004,"Won",Opportunities!$H$5:$H$1004)</f>
        <v>70200</v>
      </c>
      <c r="D9" s="3" t="s">
        <v>224</v>
      </c>
    </row>
    <row r="10" spans="2:4">
      <c r="B10" s="3" t="s">
        <v>225</v>
      </c>
      <c r="C10" s="11">
        <f>COUNTIF(Opportunities!$G$5:$G$1004,"Lost")</f>
        <v>1</v>
      </c>
      <c r="D10" s="3" t="s">
        <v>226</v>
      </c>
    </row>
    <row r="11" spans="2:4">
      <c r="B11" s="3" t="s">
        <v>227</v>
      </c>
      <c r="C11" s="9">
        <f>IFERROR($C$8/($C$8+$C$10),0)</f>
        <v>0.8333333333333334</v>
      </c>
      <c r="D11" s="3" t="s">
        <v>228</v>
      </c>
    </row>
    <row r="12" spans="2:4">
      <c r="B12" s="3" t="s">
        <v>229</v>
      </c>
      <c r="C12" s="13">
        <f>IFERROR(AVERAGEIFS(Opportunities!$M$5:$M$1004,Opportunities!$G$5:$G$1004,"Won"),0)</f>
        <v>55.2</v>
      </c>
      <c r="D12" s="3" t="s">
        <v>230</v>
      </c>
    </row>
    <row r="13" spans="2:4">
      <c r="B13" s="3" t="s">
        <v>231</v>
      </c>
      <c r="C13" s="10">
        <f>SUM(Invoices!$F$5:$F$1004)</f>
        <v>70200</v>
      </c>
      <c r="D13" s="3" t="s">
        <v>232</v>
      </c>
    </row>
    <row r="14" spans="2:4">
      <c r="B14" s="3" t="s">
        <v>233</v>
      </c>
      <c r="C14" s="10">
        <f>SUM(Payments!$E$5:$E$1004)</f>
        <v>33500</v>
      </c>
      <c r="D14" s="3" t="s">
        <v>234</v>
      </c>
    </row>
    <row r="15" spans="2:4">
      <c r="B15" s="3" t="s">
        <v>235</v>
      </c>
      <c r="C15" s="10">
        <f>SUM(Invoices!$I$5:$I$1004)</f>
        <v>36700</v>
      </c>
      <c r="D15" s="3" t="s">
        <v>236</v>
      </c>
    </row>
    <row r="16" spans="2:4">
      <c r="B16" s="3" t="s">
        <v>237</v>
      </c>
      <c r="C16" s="10">
        <f>SUMIF(Invoices!$J$5:$J$1004,"Overdue",Invoices!$I$5:$I$1004)</f>
        <v>15500</v>
      </c>
      <c r="D16" s="3" t="s">
        <v>238</v>
      </c>
    </row>
    <row r="17" spans="2:4">
      <c r="B17" s="3" t="s">
        <v>239</v>
      </c>
      <c r="C17" s="11">
        <f>COUNTIF(Activities!$J$5:$J$1004,"Overdue")</f>
        <v>2</v>
      </c>
      <c r="D17" s="3" t="s">
        <v>240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Settings</vt:lpstr>
      <vt:lpstr>Companies</vt:lpstr>
      <vt:lpstr>Contacts</vt:lpstr>
      <vt:lpstr>Leads</vt:lpstr>
      <vt:lpstr>Opportunities</vt:lpstr>
      <vt:lpstr>Activities</vt:lpstr>
      <vt:lpstr>Quotes</vt:lpstr>
      <vt:lpstr>Orders</vt:lpstr>
      <vt:lpstr>Invoices</vt:lpstr>
      <vt:lpstr>Payments</vt:lpstr>
      <vt:lpstr>Dashboard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Northgate Coffee Roasters - Sales Pipeline &amp; CRM (Teaching Model)</dc:title>
  <dc:creator/>
  <dc:description>Teaching workbook. Formula-only, macro-free .xlsx.</dc:description>
  <cp:lastModifiedBy/>
  <dcterms:created xsi:type="dcterms:W3CDTF">2026-09-22T04:31:49Z</dcterms:created>
  <dcterms:modified xsi:type="dcterms:W3CDTF">2026-09-22T04:31:49Z</dcterms:modified>
</cp:coreProperties>
</file>